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"/>
    </mc:Choice>
  </mc:AlternateContent>
  <xr:revisionPtr revIDLastSave="0" documentId="13_ncr:1_{629A716B-A1EA-4C02-9B44-E0AE163009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職員配置確認表'!$A$1:$L$33</definedName>
    <definedName name="_xlnm.Print_Area" localSheetId="1">'２　職員一覧'!$A$1:$L$61</definedName>
    <definedName name="_xlnm.Print_Area" localSheetId="2">'３　職員数及び平均年数'!$A$1:$F$35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4" l="1"/>
  <c r="B9" i="4"/>
  <c r="C9" i="4"/>
  <c r="D9" i="4"/>
  <c r="E9" i="4"/>
  <c r="F9" i="4"/>
  <c r="A10" i="4"/>
  <c r="B10" i="4"/>
  <c r="C10" i="4"/>
  <c r="D10" i="4"/>
  <c r="E10" i="4"/>
  <c r="F10" i="4"/>
  <c r="A11" i="4"/>
  <c r="B11" i="4"/>
  <c r="C11" i="4"/>
  <c r="D11" i="4"/>
  <c r="E11" i="4"/>
  <c r="F11" i="4"/>
  <c r="A12" i="4"/>
  <c r="B12" i="4"/>
  <c r="C12" i="4"/>
  <c r="D12" i="4"/>
  <c r="E12" i="4"/>
  <c r="F12" i="4"/>
  <c r="A13" i="4"/>
  <c r="B13" i="4"/>
  <c r="C13" i="4"/>
  <c r="D13" i="4"/>
  <c r="E13" i="4"/>
  <c r="F13" i="4"/>
  <c r="A14" i="4"/>
  <c r="B14" i="4"/>
  <c r="C14" i="4"/>
  <c r="D14" i="4"/>
  <c r="E14" i="4"/>
  <c r="F14" i="4"/>
  <c r="A15" i="4"/>
  <c r="B15" i="4"/>
  <c r="C15" i="4"/>
  <c r="D15" i="4"/>
  <c r="E15" i="4"/>
  <c r="F15" i="4"/>
  <c r="A16" i="4"/>
  <c r="B16" i="4"/>
  <c r="C16" i="4"/>
  <c r="D16" i="4"/>
  <c r="E16" i="4"/>
  <c r="F16" i="4"/>
  <c r="A17" i="4"/>
  <c r="B17" i="4"/>
  <c r="C17" i="4"/>
  <c r="D17" i="4"/>
  <c r="E17" i="4"/>
  <c r="F17" i="4"/>
  <c r="A18" i="4"/>
  <c r="B18" i="4"/>
  <c r="C18" i="4"/>
  <c r="D18" i="4"/>
  <c r="E18" i="4"/>
  <c r="F18" i="4"/>
  <c r="A19" i="4"/>
  <c r="B19" i="4"/>
  <c r="C19" i="4"/>
  <c r="D19" i="4"/>
  <c r="E19" i="4"/>
  <c r="F19" i="4"/>
  <c r="A20" i="4"/>
  <c r="B20" i="4"/>
  <c r="C20" i="4"/>
  <c r="D20" i="4"/>
  <c r="E20" i="4"/>
  <c r="F20" i="4"/>
  <c r="A21" i="4"/>
  <c r="B21" i="4"/>
  <c r="C21" i="4"/>
  <c r="D21" i="4"/>
  <c r="E21" i="4"/>
  <c r="F21" i="4"/>
  <c r="A22" i="4"/>
  <c r="B22" i="4"/>
  <c r="C22" i="4"/>
  <c r="D22" i="4"/>
  <c r="E22" i="4"/>
  <c r="F22" i="4"/>
  <c r="A23" i="4"/>
  <c r="B23" i="4"/>
  <c r="C23" i="4"/>
  <c r="D23" i="4"/>
  <c r="E23" i="4"/>
  <c r="F23" i="4"/>
  <c r="A24" i="4"/>
  <c r="B24" i="4"/>
  <c r="C24" i="4"/>
  <c r="D24" i="4"/>
  <c r="E24" i="4"/>
  <c r="F24" i="4"/>
  <c r="A25" i="4"/>
  <c r="B25" i="4"/>
  <c r="C25" i="4"/>
  <c r="D25" i="4"/>
  <c r="E25" i="4"/>
  <c r="F25" i="4"/>
  <c r="A26" i="4"/>
  <c r="B26" i="4"/>
  <c r="C26" i="4"/>
  <c r="D26" i="4"/>
  <c r="E26" i="4"/>
  <c r="F26" i="4"/>
  <c r="A27" i="4"/>
  <c r="B27" i="4"/>
  <c r="C27" i="4"/>
  <c r="D27" i="4"/>
  <c r="E27" i="4"/>
  <c r="F27" i="4"/>
  <c r="A28" i="4"/>
  <c r="B28" i="4"/>
  <c r="C28" i="4"/>
  <c r="D28" i="4"/>
  <c r="E28" i="4"/>
  <c r="F28" i="4"/>
  <c r="A29" i="4"/>
  <c r="B29" i="4"/>
  <c r="C29" i="4"/>
  <c r="D29" i="4"/>
  <c r="E29" i="4"/>
  <c r="F29" i="4"/>
  <c r="A30" i="4"/>
  <c r="B30" i="4"/>
  <c r="C30" i="4"/>
  <c r="D30" i="4"/>
  <c r="E30" i="4"/>
  <c r="F30" i="4"/>
  <c r="A31" i="4"/>
  <c r="B31" i="4"/>
  <c r="C31" i="4"/>
  <c r="D31" i="4"/>
  <c r="E31" i="4"/>
  <c r="F31" i="4"/>
  <c r="C68" i="2"/>
  <c r="D68" i="2"/>
  <c r="E68" i="2"/>
  <c r="F68" i="2"/>
  <c r="G68" i="2"/>
  <c r="H68" i="2"/>
  <c r="I68" i="2"/>
  <c r="J68" i="2"/>
  <c r="K68" i="2" s="1"/>
  <c r="C69" i="2"/>
  <c r="D69" i="2"/>
  <c r="K69" i="2" s="1"/>
  <c r="E69" i="2"/>
  <c r="F69" i="2"/>
  <c r="G69" i="2"/>
  <c r="H69" i="2"/>
  <c r="I69" i="2"/>
  <c r="J69" i="2"/>
  <c r="C70" i="2"/>
  <c r="I70" i="2" s="1"/>
  <c r="D70" i="2"/>
  <c r="K70" i="2" s="1"/>
  <c r="E70" i="2"/>
  <c r="F70" i="2"/>
  <c r="G70" i="2"/>
  <c r="H70" i="2"/>
  <c r="J70" i="2"/>
  <c r="C71" i="2"/>
  <c r="I71" i="2" s="1"/>
  <c r="D71" i="2"/>
  <c r="K71" i="2" s="1"/>
  <c r="E71" i="2"/>
  <c r="F71" i="2"/>
  <c r="G71" i="2"/>
  <c r="H71" i="2"/>
  <c r="J71" i="2"/>
  <c r="C72" i="2"/>
  <c r="G72" i="2" s="1"/>
  <c r="D72" i="2"/>
  <c r="K72" i="2" s="1"/>
  <c r="E72" i="2"/>
  <c r="F72" i="2"/>
  <c r="H72" i="2"/>
  <c r="J72" i="2"/>
  <c r="C73" i="2"/>
  <c r="I73" i="2" s="1"/>
  <c r="D73" i="2"/>
  <c r="E73" i="2"/>
  <c r="F73" i="2" s="1"/>
  <c r="H73" i="2"/>
  <c r="J73" i="2"/>
  <c r="C74" i="2"/>
  <c r="I74" i="2" s="1"/>
  <c r="D74" i="2"/>
  <c r="K74" i="2" s="1"/>
  <c r="E74" i="2"/>
  <c r="F74" i="2" s="1"/>
  <c r="H74" i="2"/>
  <c r="J74" i="2"/>
  <c r="C75" i="2"/>
  <c r="G75" i="2" s="1"/>
  <c r="D75" i="2"/>
  <c r="E75" i="2"/>
  <c r="F75" i="2"/>
  <c r="H75" i="2"/>
  <c r="J75" i="2"/>
  <c r="C76" i="2"/>
  <c r="D76" i="2"/>
  <c r="E76" i="2"/>
  <c r="F76" i="2"/>
  <c r="G76" i="2"/>
  <c r="H76" i="2"/>
  <c r="I76" i="2"/>
  <c r="J76" i="2"/>
  <c r="K76" i="2"/>
  <c r="C77" i="2"/>
  <c r="D77" i="2"/>
  <c r="K77" i="2" s="1"/>
  <c r="E77" i="2"/>
  <c r="F77" i="2"/>
  <c r="G77" i="2"/>
  <c r="H77" i="2"/>
  <c r="I77" i="2"/>
  <c r="J77" i="2"/>
  <c r="C78" i="2"/>
  <c r="I78" i="2" s="1"/>
  <c r="D78" i="2"/>
  <c r="K78" i="2" s="1"/>
  <c r="E78" i="2"/>
  <c r="F78" i="2"/>
  <c r="G78" i="2"/>
  <c r="H78" i="2"/>
  <c r="J78" i="2"/>
  <c r="C79" i="2"/>
  <c r="I79" i="2" s="1"/>
  <c r="D79" i="2"/>
  <c r="K79" i="2" s="1"/>
  <c r="E79" i="2"/>
  <c r="F79" i="2"/>
  <c r="G79" i="2"/>
  <c r="H79" i="2"/>
  <c r="J79" i="2"/>
  <c r="C80" i="2"/>
  <c r="G80" i="2" s="1"/>
  <c r="D80" i="2"/>
  <c r="K80" i="2" s="1"/>
  <c r="E80" i="2"/>
  <c r="F80" i="2"/>
  <c r="H80" i="2"/>
  <c r="J80" i="2"/>
  <c r="C81" i="2"/>
  <c r="I81" i="2" s="1"/>
  <c r="D81" i="2"/>
  <c r="K81" i="2" s="1"/>
  <c r="E81" i="2"/>
  <c r="F81" i="2" s="1"/>
  <c r="H81" i="2"/>
  <c r="J81" i="2"/>
  <c r="C82" i="2"/>
  <c r="I82" i="2" s="1"/>
  <c r="D82" i="2"/>
  <c r="E82" i="2"/>
  <c r="F82" i="2" s="1"/>
  <c r="H82" i="2"/>
  <c r="J82" i="2"/>
  <c r="C83" i="2"/>
  <c r="G83" i="2" s="1"/>
  <c r="D83" i="2"/>
  <c r="E83" i="2"/>
  <c r="F83" i="2"/>
  <c r="H83" i="2"/>
  <c r="J83" i="2"/>
  <c r="C84" i="2"/>
  <c r="D84" i="2"/>
  <c r="E84" i="2"/>
  <c r="F84" i="2"/>
  <c r="G84" i="2"/>
  <c r="H84" i="2"/>
  <c r="I84" i="2"/>
  <c r="J84" i="2"/>
  <c r="K84" i="2"/>
  <c r="C85" i="2"/>
  <c r="D85" i="2"/>
  <c r="K85" i="2" s="1"/>
  <c r="E85" i="2"/>
  <c r="F85" i="2"/>
  <c r="G85" i="2"/>
  <c r="H85" i="2"/>
  <c r="I85" i="2"/>
  <c r="J85" i="2"/>
  <c r="C86" i="2"/>
  <c r="I86" i="2" s="1"/>
  <c r="D86" i="2"/>
  <c r="E86" i="2"/>
  <c r="F86" i="2"/>
  <c r="G86" i="2"/>
  <c r="H86" i="2"/>
  <c r="J86" i="2"/>
  <c r="C87" i="2"/>
  <c r="I87" i="2" s="1"/>
  <c r="D87" i="2"/>
  <c r="K87" i="2" s="1"/>
  <c r="E87" i="2"/>
  <c r="F87" i="2"/>
  <c r="G87" i="2"/>
  <c r="H87" i="2"/>
  <c r="J87" i="2"/>
  <c r="C88" i="2"/>
  <c r="G88" i="2" s="1"/>
  <c r="D88" i="2"/>
  <c r="K88" i="2" s="1"/>
  <c r="E88" i="2"/>
  <c r="F88" i="2"/>
  <c r="H88" i="2"/>
  <c r="J88" i="2"/>
  <c r="C89" i="2"/>
  <c r="G89" i="2" s="1"/>
  <c r="D89" i="2"/>
  <c r="E89" i="2"/>
  <c r="F89" i="2" s="1"/>
  <c r="H89" i="2"/>
  <c r="J89" i="2"/>
  <c r="C90" i="2"/>
  <c r="D90" i="2"/>
  <c r="E90" i="2"/>
  <c r="F90" i="2" s="1"/>
  <c r="H90" i="2"/>
  <c r="J90" i="2"/>
  <c r="F67" i="2"/>
  <c r="E67" i="2"/>
  <c r="D67" i="2"/>
  <c r="C6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71" i="2"/>
  <c r="B72" i="2"/>
  <c r="B73" i="2"/>
  <c r="B74" i="2"/>
  <c r="B75" i="2"/>
  <c r="B76" i="2"/>
  <c r="B77" i="2"/>
  <c r="B69" i="2"/>
  <c r="B70" i="2"/>
  <c r="A8" i="4"/>
  <c r="G90" i="2" l="1"/>
  <c r="K83" i="2"/>
  <c r="K90" i="2"/>
  <c r="K82" i="2"/>
  <c r="K89" i="2"/>
  <c r="I83" i="2"/>
  <c r="I75" i="2"/>
  <c r="I90" i="2"/>
  <c r="I89" i="2"/>
  <c r="G82" i="2"/>
  <c r="I80" i="2"/>
  <c r="G74" i="2"/>
  <c r="I72" i="2"/>
  <c r="G81" i="2"/>
  <c r="G73" i="2"/>
  <c r="K75" i="2"/>
  <c r="K73" i="2"/>
  <c r="I88" i="2"/>
  <c r="K86" i="2"/>
  <c r="N46" i="2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B68" i="2" l="1"/>
  <c r="B67" i="2"/>
  <c r="C7" i="1" l="1"/>
  <c r="M68" i="2" l="1"/>
  <c r="C34" i="4" s="1"/>
  <c r="M69" i="2"/>
  <c r="C35" i="4" s="1"/>
  <c r="M67" i="2"/>
  <c r="C33" i="4" s="1"/>
  <c r="J67" i="2"/>
  <c r="H67" i="2"/>
  <c r="C91" i="2"/>
  <c r="H91" i="2" l="1"/>
  <c r="C8" i="4"/>
  <c r="D91" i="2"/>
  <c r="I91" i="2" s="1"/>
  <c r="J91" i="2"/>
  <c r="G67" i="2"/>
  <c r="D8" i="4" s="1"/>
  <c r="E91" i="2"/>
  <c r="I67" i="2"/>
  <c r="E8" i="4" s="1"/>
  <c r="B8" i="4"/>
  <c r="K67" i="2"/>
  <c r="F8" i="4" l="1"/>
  <c r="K91" i="2"/>
  <c r="N8" i="2"/>
  <c r="O8" i="2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51" i="2"/>
  <c r="O51" i="2"/>
  <c r="P51" i="2" s="1"/>
  <c r="N7" i="2"/>
  <c r="O7" i="2"/>
  <c r="P7" i="2" s="1"/>
  <c r="P52" i="2" l="1"/>
  <c r="N52" i="2"/>
  <c r="I52" i="2" l="1"/>
  <c r="E14" i="1"/>
  <c r="E15" i="1"/>
  <c r="E13" i="1"/>
  <c r="F14" i="1" l="1"/>
  <c r="H14" i="1" s="1"/>
  <c r="H20" i="1"/>
  <c r="D18" i="1"/>
  <c r="F19" i="1" s="1"/>
  <c r="C18" i="1"/>
  <c r="E17" i="1"/>
  <c r="E16" i="1"/>
  <c r="E12" i="1"/>
  <c r="F12" i="1" s="1"/>
  <c r="H12" i="1" s="1"/>
  <c r="E11" i="1"/>
  <c r="E7" i="1"/>
  <c r="D7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<sst xmlns="http://schemas.openxmlformats.org/spreadsheetml/2006/main" count="316" uniqueCount="162">
  <si>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</si>
  <si>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</si>
  <si>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</si>
  <si>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</si>
  <si>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</si>
  <si>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</si>
  <si>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</si>
  <si>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</si>
  <si>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</si>
  <si>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</si>
  <si>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</si>
  <si>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</si>
  <si>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</si>
  <si>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</si>
  <si>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</si>
  <si>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</si>
  <si>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</si>
  <si>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</si>
  <si>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</si>
  <si>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</si>
  <si>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</si>
  <si>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</si>
  <si>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</si>
  <si>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</si>
  <si>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</si>
  <si>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</si>
  <si>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</si>
  <si>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</si>
  <si>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</si>
  <si>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</si>
  <si>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</si>
  <si>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</si>
  <si>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</si>
  <si>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</si>
  <si>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</si>
  <si>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主幹保育教諭等専任化</t>
    <rPh sb="0" eb="2">
      <t>シュカン</t>
    </rPh>
    <rPh sb="2" eb="4">
      <t>ホイク</t>
    </rPh>
    <rPh sb="4" eb="6">
      <t>キョウユ</t>
    </rPh>
    <rPh sb="6" eb="7">
      <t>トウ</t>
    </rPh>
    <rPh sb="7" eb="9">
      <t>センニン</t>
    </rPh>
    <rPh sb="9" eb="10">
      <t>カ</t>
    </rPh>
    <phoneticPr fontId="3"/>
  </si>
  <si>
    <t>有</t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</si>
  <si>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</si>
  <si>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学校医</t>
  </si>
  <si>
    <t>学校医</t>
    <rPh sb="0" eb="2">
      <t>ガッコウ</t>
    </rPh>
    <rPh sb="2" eb="3">
      <t>イ</t>
    </rPh>
    <phoneticPr fontId="1"/>
  </si>
  <si>
    <t>学校歯科医</t>
  </si>
  <si>
    <t>学校歯科医</t>
    <rPh sb="0" eb="2">
      <t>ガッコウ</t>
    </rPh>
    <rPh sb="2" eb="5">
      <t>シカイ</t>
    </rPh>
    <phoneticPr fontId="1"/>
  </si>
  <si>
    <t>学校薬剤師</t>
  </si>
  <si>
    <t>学校薬剤師</t>
    <rPh sb="0" eb="2">
      <t>ガッコウ</t>
    </rPh>
    <rPh sb="2" eb="5">
      <t>ヤクザイシ</t>
    </rPh>
    <phoneticPr fontId="1"/>
  </si>
  <si>
    <t>資格・免許</t>
    <rPh sb="0" eb="2">
      <t>シカク</t>
    </rPh>
    <rPh sb="3" eb="5">
      <t>メンキョ</t>
    </rPh>
    <phoneticPr fontId="2"/>
  </si>
  <si>
    <t>保育教諭
数算定</t>
    <rPh sb="0" eb="2">
      <t>ホイク</t>
    </rPh>
    <rPh sb="2" eb="4">
      <t>キョウユ</t>
    </rPh>
    <rPh sb="5" eb="6">
      <t>スウ</t>
    </rPh>
    <rPh sb="6" eb="8">
      <t>サンテイ</t>
    </rPh>
    <phoneticPr fontId="2"/>
  </si>
  <si>
    <t>副園長</t>
    <rPh sb="0" eb="3">
      <t>フクエンチョウ</t>
    </rPh>
    <phoneticPr fontId="1"/>
  </si>
  <si>
    <t>教頭</t>
    <rPh sb="0" eb="2">
      <t>キョウトウ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</si>
  <si>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</si>
  <si>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保育教諭</t>
  </si>
  <si>
    <t>調理員</t>
  </si>
  <si>
    <t>事務職員</t>
  </si>
  <si>
    <t>時間</t>
    <rPh sb="0" eb="2">
      <t>ジカン</t>
    </rPh>
    <phoneticPr fontId="1"/>
  </si>
  <si>
    <t>○○　○○○</t>
    <phoneticPr fontId="1"/>
  </si>
  <si>
    <t>指導保育教諭</t>
    <rPh sb="0" eb="2">
      <t>シドウ</t>
    </rPh>
    <rPh sb="2" eb="4">
      <t>ホイク</t>
    </rPh>
    <rPh sb="4" eb="6">
      <t>キョウユ</t>
    </rPh>
    <phoneticPr fontId="1"/>
  </si>
  <si>
    <t>助保育教諭</t>
  </si>
  <si>
    <t>主幹養護教諭</t>
  </si>
  <si>
    <t>養護教諭</t>
  </si>
  <si>
    <t>養護助教諭</t>
  </si>
  <si>
    <t>主幹栄養教諭</t>
  </si>
  <si>
    <t>栄養教諭</t>
  </si>
  <si>
    <t>教育・保育補助者</t>
  </si>
  <si>
    <t>看護師等</t>
    <rPh sb="3" eb="4">
      <t>トウ</t>
    </rPh>
    <phoneticPr fontId="1"/>
  </si>
  <si>
    <t>フリー</t>
    <phoneticPr fontId="1"/>
  </si>
  <si>
    <t>５歳児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</si>
  <si>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</si>
  <si>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３歳児・満３歳児</t>
    <rPh sb="1" eb="2">
      <t>サイ</t>
    </rPh>
    <rPh sb="2" eb="3">
      <t>ジ</t>
    </rPh>
    <rPh sb="4" eb="5">
      <t>マン</t>
    </rPh>
    <rPh sb="6" eb="7">
      <t>サイ</t>
    </rPh>
    <rPh sb="7" eb="8">
      <t>ジ</t>
    </rPh>
    <phoneticPr fontId="1"/>
  </si>
  <si>
    <t>２歳児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</si>
  <si>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</si>
  <si>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０歳児</t>
    <rPh sb="1" eb="2">
      <t>サイ</t>
    </rPh>
    <rPh sb="2" eb="3">
      <t>ジ</t>
    </rPh>
    <phoneticPr fontId="1"/>
  </si>
  <si>
    <t>一時預かり</t>
    <rPh sb="0" eb="2">
      <t>イチジ</t>
    </rPh>
    <rPh sb="2" eb="3">
      <t>アズ</t>
    </rPh>
    <phoneticPr fontId="1"/>
  </si>
  <si>
    <t>１・２歳児補助</t>
    <rPh sb="3" eb="4">
      <t>サイ</t>
    </rPh>
    <rPh sb="4" eb="5">
      <t>ジ</t>
    </rPh>
    <rPh sb="5" eb="7">
      <t>ホジョ</t>
    </rPh>
    <phoneticPr fontId="1"/>
  </si>
  <si>
    <t>０歳児補助</t>
    <rPh sb="1" eb="2">
      <t>サイ</t>
    </rPh>
    <rPh sb="2" eb="3">
      <t>ジ</t>
    </rPh>
    <rPh sb="3" eb="5">
      <t>ホジョ</t>
    </rPh>
    <phoneticPr fontId="1"/>
  </si>
  <si>
    <t>調理</t>
    <rPh sb="0" eb="2">
      <t>チョウリ</t>
    </rPh>
    <phoneticPr fontId="1"/>
  </si>
  <si>
    <t>事務</t>
    <rPh sb="0" eb="2">
      <t>ジム</t>
    </rPh>
    <phoneticPr fontId="1"/>
  </si>
  <si>
    <t>その他職員</t>
    <rPh sb="2" eb="3">
      <t>タ</t>
    </rPh>
    <rPh sb="3" eb="5">
      <t>ショクイン</t>
    </rPh>
    <phoneticPr fontId="1"/>
  </si>
  <si>
    <t>用務員</t>
    <rPh sb="0" eb="3">
      <t>ヨウムイン</t>
    </rPh>
    <phoneticPr fontId="1"/>
  </si>
  <si>
    <t>調理員</t>
    <phoneticPr fontId="1"/>
  </si>
  <si>
    <t>調理補助</t>
    <rPh sb="0" eb="2">
      <t>チョウリ</t>
    </rPh>
    <rPh sb="2" eb="4">
      <t>ホジョ</t>
    </rPh>
    <phoneticPr fontId="1"/>
  </si>
  <si>
    <t>○</t>
    <phoneticPr fontId="1"/>
  </si>
  <si>
    <t>小学校教諭</t>
    <rPh sb="0" eb="3">
      <t>ショウガッコウ</t>
    </rPh>
    <rPh sb="3" eb="5">
      <t>キョウユ</t>
    </rPh>
    <phoneticPr fontId="1"/>
  </si>
  <si>
    <t>幼稚園教諭・保育士</t>
    <rPh sb="0" eb="3">
      <t>ヨウチエン</t>
    </rPh>
    <rPh sb="3" eb="5">
      <t>キョウユ</t>
    </rPh>
    <rPh sb="6" eb="8">
      <t>ホイク</t>
    </rPh>
    <rPh sb="8" eb="9">
      <t>シ</t>
    </rPh>
    <phoneticPr fontId="1"/>
  </si>
  <si>
    <t>准看護師</t>
    <rPh sb="0" eb="1">
      <t>ジュン</t>
    </rPh>
    <rPh sb="1" eb="4">
      <t>カンゴシ</t>
    </rPh>
    <phoneticPr fontId="1"/>
  </si>
  <si>
    <t>栄養士</t>
    <rPh sb="0" eb="2">
      <t>エイヨウ</t>
    </rPh>
    <rPh sb="2" eb="3">
      <t>シ</t>
    </rPh>
    <phoneticPr fontId="1"/>
  </si>
  <si>
    <t>調理師</t>
    <rPh sb="0" eb="3">
      <t>チョウリシ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</si>
  <si>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</si>
  <si>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</si>
  <si>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</si>
  <si>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</si>
  <si>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</si>
  <si>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</si>
  <si>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保育教諭数算定</t>
    <rPh sb="0" eb="2">
      <t>ホイク</t>
    </rPh>
    <rPh sb="2" eb="4">
      <t>キョウユ</t>
    </rPh>
    <rPh sb="4" eb="5">
      <t>スウ</t>
    </rPh>
    <rPh sb="5" eb="7">
      <t>サンテイ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</si>
  <si>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</si>
  <si>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</si>
  <si>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</si>
  <si>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</si>
  <si>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</si>
  <si>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</si>
  <si>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</si>
  <si>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</si>
  <si>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</si>
  <si>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</si>
  <si>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</si>
  <si>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</si>
  <si>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</si>
  <si>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</si>
  <si>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</si>
  <si>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</si>
  <si>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</si>
  <si>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</si>
  <si>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</si>
  <si>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</si>
  <si>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</si>
  <si>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</si>
  <si>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</si>
  <si>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</si>
  <si>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</si>
  <si>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</si>
  <si>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</si>
  <si>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</si>
  <si>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　　　　　　　　　　　６か月以上の端数は切り上げ。学校医等は記入不要。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ガッコウ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</si>
  <si>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保育教諭数（常勤換算）</t>
    <rPh sb="0" eb="2">
      <t>ホイク</t>
    </rPh>
    <rPh sb="2" eb="4">
      <t>キョウユ</t>
    </rPh>
    <rPh sb="4" eb="5">
      <t>スウ</t>
    </rPh>
    <rPh sb="6" eb="8">
      <t>ジョウキン</t>
    </rPh>
    <rPh sb="8" eb="10">
      <t>カンザン</t>
    </rPh>
    <phoneticPr fontId="5"/>
  </si>
  <si>
    <t>雇用形態
（保育教諭数算定者）</t>
    <rPh sb="0" eb="2">
      <t>コヨウ</t>
    </rPh>
    <rPh sb="2" eb="4">
      <t>ケイタイ</t>
    </rPh>
    <rPh sb="6" eb="8">
      <t>ホイク</t>
    </rPh>
    <rPh sb="8" eb="10">
      <t>キョウユ</t>
    </rPh>
    <rPh sb="10" eb="11">
      <t>スウ</t>
    </rPh>
    <rPh sb="11" eb="13">
      <t>サンテイ</t>
    </rPh>
    <rPh sb="13" eb="14">
      <t>シャ</t>
    </rPh>
    <phoneticPr fontId="1"/>
  </si>
  <si>
    <t>雇用形態（保育教諭数算定者）</t>
    <rPh sb="0" eb="2">
      <t>コヨウ</t>
    </rPh>
    <rPh sb="2" eb="4">
      <t>ケイタイ</t>
    </rPh>
    <rPh sb="5" eb="7">
      <t>ホイク</t>
    </rPh>
    <rPh sb="7" eb="9">
      <t>キョウユ</t>
    </rPh>
    <rPh sb="9" eb="10">
      <t>スウ</t>
    </rPh>
    <rPh sb="10" eb="12">
      <t>サンテイ</t>
    </rPh>
    <rPh sb="12" eb="13">
      <t>シャ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</si>
  <si>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</si>
  <si>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</si>
  <si>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</si>
  <si>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</si>
  <si>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</si>
  <si>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</si>
  <si>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</si>
  <si>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④　保育教諭数算定・・・保育教諭数として算定する者に○を記入。一時預かり等の専任者は算定不可。</t>
    <rPh sb="2" eb="4">
      <t>ホイク</t>
    </rPh>
    <rPh sb="4" eb="6">
      <t>キョウユ</t>
    </rPh>
    <rPh sb="6" eb="7">
      <t>スウ</t>
    </rPh>
    <rPh sb="7" eb="9">
      <t>サンテイ</t>
    </rPh>
    <rPh sb="12" eb="14">
      <t>ホイク</t>
    </rPh>
    <rPh sb="14" eb="16">
      <t>キョウユ</t>
    </rPh>
    <rPh sb="16" eb="17">
      <t>スウ</t>
    </rPh>
    <rPh sb="20" eb="22">
      <t>サンテイ</t>
    </rPh>
    <rPh sb="24" eb="25">
      <t>モノ</t>
    </rPh>
    <rPh sb="28" eb="30">
      <t>キニュウ</t>
    </rPh>
    <rPh sb="31" eb="33">
      <t>イチジ</t>
    </rPh>
    <rPh sb="33" eb="34">
      <t>アズ</t>
    </rPh>
    <rPh sb="36" eb="37">
      <t>トウ</t>
    </rPh>
    <rPh sb="38" eb="41">
      <t>センニンシャ</t>
    </rPh>
    <rPh sb="42" eb="44">
      <t>サンテイ</t>
    </rPh>
    <rPh sb="44" eb="46">
      <t>フカ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</si>
  <si>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</si>
  <si>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保育教諭数（常勤換算）</t>
    <rPh sb="0" eb="2">
      <t>ホイク</t>
    </rPh>
    <rPh sb="2" eb="4">
      <t>キョウユ</t>
    </rPh>
    <rPh sb="4" eb="5">
      <t>スウ</t>
    </rPh>
    <rPh sb="6" eb="8">
      <t>ジョウキン</t>
    </rPh>
    <rPh sb="8" eb="10">
      <t>カンザン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</si>
  <si>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</si>
  <si>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水色セルに入力</t>
    <rPh sb="0" eb="2">
      <t>ミズイロ</t>
    </rPh>
    <rPh sb="5" eb="7">
      <t>ニュウリョク</t>
    </rPh>
    <phoneticPr fontId="5"/>
  </si>
  <si>
    <t>○○こども園</t>
    <rPh sb="5" eb="6">
      <t>エン</t>
    </rPh>
    <phoneticPr fontId="1"/>
  </si>
  <si>
    <t>○○こども園</t>
    <phoneticPr fontId="1"/>
  </si>
  <si>
    <t>２・３号利用定員</t>
    <rPh sb="3" eb="4">
      <t>ゴウ</t>
    </rPh>
    <rPh sb="4" eb="6">
      <t>リヨウ</t>
    </rPh>
    <phoneticPr fontId="3"/>
  </si>
  <si>
    <t>（幼保連携型認定こども園）</t>
    <rPh sb="1" eb="3">
      <t>ヨウホ</t>
    </rPh>
    <rPh sb="3" eb="6">
      <t>レンケイガタ</t>
    </rPh>
    <rPh sb="6" eb="8">
      <t>ニンテイ</t>
    </rPh>
    <rPh sb="11" eb="12">
      <t>エン</t>
    </rPh>
    <phoneticPr fontId="1"/>
  </si>
  <si>
    <t>（幼保連携型認定こども園）</t>
    <rPh sb="1" eb="8">
      <t>ヨウホレンケイガタニンテイ</t>
    </rPh>
    <rPh sb="11" eb="12">
      <t>エン</t>
    </rPh>
    <phoneticPr fontId="1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</si>
  <si>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</si>
  <si>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</si>
  <si>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経験年数・・・事業開始時点の当該業務の経験年数を記入。園長、主幹保育教諭等は幼稚園教諭又は保育士の経験年数を含める。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シュカン</t>
    </rPh>
    <rPh sb="34" eb="36">
      <t>ホイク</t>
    </rPh>
    <rPh sb="36" eb="38">
      <t>キョウユ</t>
    </rPh>
    <rPh sb="38" eb="39">
      <t>トウ</t>
    </rPh>
    <rPh sb="40" eb="43">
      <t>ヨウチエン</t>
    </rPh>
    <rPh sb="43" eb="45">
      <t>キョウユ</t>
    </rPh>
    <rPh sb="45" eb="46">
      <t>マタ</t>
    </rPh>
    <rPh sb="47" eb="49">
      <t>ホイク</t>
    </rPh>
    <rPh sb="49" eb="50">
      <t>シ</t>
    </rPh>
    <rPh sb="51" eb="53">
      <t>ケイケン</t>
    </rPh>
    <rPh sb="53" eb="55">
      <t>ネンスウ</t>
    </rPh>
    <rPh sb="56" eb="57">
      <t>フク</t>
    </rPh>
    <phoneticPr fontId="1"/>
  </si>
  <si>
    <t>⑥　勤続年数・・・現施設での勤続年数を記入。６か月以上の端数は切り上げ。学校医等は記入不要。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</si>
  <si>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</si>
  <si>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園長等が兼務する場合は配置不要</t>
    <phoneticPr fontId="5"/>
  </si>
  <si>
    <t>※ 小数点第１位四捨五入</t>
    <phoneticPr fontId="3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</si>
  <si>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</si>
  <si>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</si>
  <si>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</si>
  <si>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「２　職員一覧」の保育教諭数を転記</t>
    <rPh sb="3" eb="5">
      <t>ショクイン</t>
    </rPh>
    <rPh sb="5" eb="7">
      <t>イチラン</t>
    </rPh>
    <rPh sb="9" eb="11">
      <t>ホイク</t>
    </rPh>
    <rPh sb="11" eb="13">
      <t>キョウユ</t>
    </rPh>
    <rPh sb="13" eb="14">
      <t>スウ</t>
    </rPh>
    <rPh sb="15" eb="17">
      <t>テンキ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</si>
  <si>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</si>
  <si>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</si>
  <si>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</si>
  <si>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</si>
  <si>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</si>
  <si>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主務保育教諭</t>
    <rPh sb="0" eb="2">
      <t>シュム</t>
    </rPh>
    <rPh sb="2" eb="6">
      <t>ホイクキョウユ</t>
    </rPh>
    <phoneticPr fontId="1"/>
  </si>
  <si>
    <t>主務養護教諭</t>
    <rPh sb="0" eb="6">
      <t>シュムヨウゴキョウユ</t>
    </rPh>
    <phoneticPr fontId="1"/>
  </si>
  <si>
    <t>主務栄養教諭</t>
    <rPh sb="0" eb="2">
      <t>シュム</t>
    </rPh>
    <rPh sb="2" eb="6">
      <t>エイヨウキョウユ</t>
    </rPh>
    <phoneticPr fontId="1"/>
  </si>
  <si>
    <t>特定理学療法士等</t>
    <rPh sb="0" eb="8">
      <t>トクテイリガクリョウホウシトウ</t>
    </rPh>
    <phoneticPr fontId="1"/>
  </si>
  <si>
    <t>※看護師、准看護師又は保健師１人に限り、保育教諭１人として算定可（但し保育従事者に限る）</t>
    <rPh sb="22" eb="24">
      <t>キョウユ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</si>
</sst>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&quot;人&quot;"/>
    <numFmt numFmtId="177" formatCode="##0.0##&quot;人&quot;"/>
    <numFmt numFmtId="178" formatCode="##.0&quot;人&quot;"/>
    <numFmt numFmtId="179" formatCode="##0.0&quot;人&quot;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3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>
      <alignment vertical="center"/>
    </xf>
    <xf numFmtId="0" fontId="14" fillId="0" borderId="10" xfId="2" applyFont="1" applyBorder="1">
      <alignment vertical="center"/>
    </xf>
    <xf numFmtId="176" fontId="14" fillId="0" borderId="10" xfId="2" applyNumberFormat="1" applyFont="1" applyBorder="1">
      <alignment vertical="center"/>
    </xf>
    <xf numFmtId="176" fontId="14" fillId="0" borderId="1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6" xfId="2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left" vertical="top" wrapText="1" shrinkToFit="1"/>
    </xf>
    <xf numFmtId="0" fontId="10" fillId="0" borderId="0" xfId="2" applyFont="1" applyAlignment="1">
      <alignment horizontal="left" vertical="top" wrapText="1" shrinkToFit="1"/>
    </xf>
    <xf numFmtId="0" fontId="10" fillId="0" borderId="1" xfId="2" applyFont="1" applyBorder="1" applyAlignment="1">
      <alignment horizontal="left" vertical="top" wrapText="1" shrinkToFit="1"/>
    </xf>
    <xf numFmtId="176" fontId="14" fillId="0" borderId="6" xfId="2" applyNumberFormat="1" applyFont="1" applyBorder="1" applyAlignment="1">
      <alignment horizontal="right" vertical="center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56" fontId="14" fillId="0" borderId="6" xfId="2" applyNumberFormat="1" applyFont="1" applyBorder="1" applyAlignment="1">
      <alignment horizontal="left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56" fontId="14" fillId="0" borderId="4" xfId="2" applyNumberFormat="1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177" fontId="14" fillId="0" borderId="6" xfId="2" applyNumberFormat="1" applyFont="1" applyBorder="1" applyAlignment="1">
      <alignment horizontal="right" vertical="center"/>
    </xf>
    <xf numFmtId="0" fontId="14" fillId="0" borderId="6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3"/>
  <sheetViews>
    <sheetView tabSelected="1" view="pageBreakPreview" zoomScaleNormal="100" zoomScaleSheetLayoutView="100" workbookViewId="0">
      <selection activeCell="I14" sqref="I14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104</v>
      </c>
      <c r="L1" s="83" t="s">
        <v>139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5"/>
      <c r="G4" s="87"/>
      <c r="H4" s="88" t="s">
        <v>109</v>
      </c>
      <c r="I4" s="109" t="s">
        <v>136</v>
      </c>
      <c r="J4" s="109"/>
      <c r="K4" s="109"/>
      <c r="L4" s="109"/>
      <c r="M4" s="102" t="s">
        <v>135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33" t="s">
        <v>0</v>
      </c>
      <c r="B6" s="134"/>
      <c r="C6" s="96" t="s">
        <v>128</v>
      </c>
      <c r="D6" s="96" t="s">
        <v>129</v>
      </c>
      <c r="E6" s="96" t="s">
        <v>130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35"/>
      <c r="B7" s="136"/>
      <c r="C7" s="108">
        <f>SUM(C14:C17)</f>
        <v>10</v>
      </c>
      <c r="D7" s="108">
        <f>SUM(D15:D17)</f>
        <v>36</v>
      </c>
      <c r="E7" s="108">
        <f>SUM(D11:D13)</f>
        <v>24</v>
      </c>
      <c r="F7" s="97">
        <f>SUM(C7:E7)</f>
        <v>70</v>
      </c>
      <c r="G7" s="13"/>
      <c r="H7" s="10"/>
      <c r="I7" s="10"/>
    </row>
    <row r="8" spans="1:26" s="6" customFormat="1" ht="26.25" customHeight="1" x14ac:dyDescent="0.15">
      <c r="A8" s="14" t="s">
        <v>37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44"/>
      <c r="B9" s="146" t="s">
        <v>4</v>
      </c>
      <c r="C9" s="147"/>
      <c r="D9" s="147"/>
      <c r="E9" s="148"/>
      <c r="F9" s="146" t="s">
        <v>5</v>
      </c>
      <c r="G9" s="147"/>
      <c r="H9" s="148"/>
      <c r="I9" s="127" t="s">
        <v>6</v>
      </c>
      <c r="J9" s="128"/>
      <c r="K9" s="128"/>
      <c r="L9" s="129"/>
    </row>
    <row r="10" spans="1:26" s="6" customFormat="1" ht="26.25" customHeight="1" x14ac:dyDescent="0.15">
      <c r="A10" s="145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30"/>
      <c r="J10" s="131"/>
      <c r="K10" s="131"/>
      <c r="L10" s="132"/>
    </row>
    <row r="11" spans="1:26" s="6" customFormat="1" ht="26.25" customHeight="1" x14ac:dyDescent="0.15">
      <c r="A11" s="149" t="s">
        <v>11</v>
      </c>
      <c r="B11" s="21" t="s">
        <v>12</v>
      </c>
      <c r="C11" s="22"/>
      <c r="D11" s="23">
        <v>7</v>
      </c>
      <c r="E11" s="24">
        <f>C11+D11</f>
        <v>7</v>
      </c>
      <c r="F11" s="25">
        <f>$E$11</f>
        <v>7</v>
      </c>
      <c r="G11" s="26" t="s">
        <v>13</v>
      </c>
      <c r="H11" s="27">
        <f>ROUNDDOWN(F11/3,1)</f>
        <v>2.2999999999999998</v>
      </c>
      <c r="I11" s="28"/>
      <c r="J11" s="29"/>
      <c r="K11" s="30"/>
      <c r="L11" s="31"/>
      <c r="M11" s="8"/>
    </row>
    <row r="12" spans="1:26" s="6" customFormat="1" ht="26.25" customHeight="1" x14ac:dyDescent="0.15">
      <c r="A12" s="150"/>
      <c r="B12" s="32" t="s">
        <v>14</v>
      </c>
      <c r="C12" s="22"/>
      <c r="D12" s="23">
        <v>8</v>
      </c>
      <c r="E12" s="33">
        <f>C12+D12</f>
        <v>8</v>
      </c>
      <c r="F12" s="121">
        <f>SUM($E12:$E13)</f>
        <v>17</v>
      </c>
      <c r="G12" s="126" t="s">
        <v>15</v>
      </c>
      <c r="H12" s="142">
        <f>ROUNDDOWN(F12/6,1)</f>
        <v>2.8</v>
      </c>
      <c r="I12" s="114" t="s">
        <v>161</v>
      </c>
      <c r="J12" s="115"/>
      <c r="K12" s="115"/>
      <c r="L12" s="116"/>
    </row>
    <row r="13" spans="1:26" s="6" customFormat="1" ht="26.25" customHeight="1" x14ac:dyDescent="0.15">
      <c r="A13" s="150"/>
      <c r="B13" s="21" t="s">
        <v>16</v>
      </c>
      <c r="C13" s="22"/>
      <c r="D13" s="23">
        <v>9</v>
      </c>
      <c r="E13" s="24">
        <f>C13+D13</f>
        <v>9</v>
      </c>
      <c r="F13" s="121"/>
      <c r="G13" s="126"/>
      <c r="H13" s="142"/>
      <c r="I13" s="114"/>
      <c r="J13" s="115"/>
      <c r="K13" s="115"/>
      <c r="L13" s="116"/>
    </row>
    <row r="14" spans="1:26" s="6" customFormat="1" ht="26.25" customHeight="1" x14ac:dyDescent="0.15">
      <c r="A14" s="150"/>
      <c r="B14" s="21" t="s">
        <v>34</v>
      </c>
      <c r="C14" s="23">
        <v>1</v>
      </c>
      <c r="D14" s="22"/>
      <c r="E14" s="24">
        <f>C14+D14</f>
        <v>1</v>
      </c>
      <c r="F14" s="121">
        <f>SUM($E14:$E15)</f>
        <v>16</v>
      </c>
      <c r="G14" s="122" t="s">
        <v>154</v>
      </c>
      <c r="H14" s="124">
        <f>ROUNDDOWN(F14/15,1)</f>
        <v>1</v>
      </c>
      <c r="I14" s="105"/>
      <c r="J14" s="106"/>
      <c r="K14" s="106"/>
      <c r="L14" s="107"/>
    </row>
    <row r="15" spans="1:26" s="6" customFormat="1" ht="26.25" customHeight="1" x14ac:dyDescent="0.15">
      <c r="A15" s="150"/>
      <c r="B15" s="21" t="s">
        <v>17</v>
      </c>
      <c r="C15" s="23">
        <v>3</v>
      </c>
      <c r="D15" s="23">
        <v>12</v>
      </c>
      <c r="E15" s="24">
        <f>C15+D15</f>
        <v>15</v>
      </c>
      <c r="F15" s="121"/>
      <c r="G15" s="123"/>
      <c r="H15" s="125"/>
      <c r="I15" s="118" t="s">
        <v>149</v>
      </c>
      <c r="J15" s="119"/>
      <c r="K15" s="119"/>
      <c r="L15" s="120"/>
    </row>
    <row r="16" spans="1:26" s="6" customFormat="1" ht="26.25" customHeight="1" x14ac:dyDescent="0.15">
      <c r="A16" s="150"/>
      <c r="B16" s="21" t="s">
        <v>18</v>
      </c>
      <c r="C16" s="23">
        <v>3</v>
      </c>
      <c r="D16" s="23">
        <v>12</v>
      </c>
      <c r="E16" s="24">
        <f t="shared" ref="E16:E17" si="0">C16+D16</f>
        <v>15</v>
      </c>
      <c r="F16" s="121">
        <f>SUM(E16:E17)</f>
        <v>30</v>
      </c>
      <c r="G16" s="126" t="s">
        <v>155</v>
      </c>
      <c r="H16" s="142">
        <f>ROUNDDOWN(F16/25,1)</f>
        <v>1.2</v>
      </c>
      <c r="I16" s="118"/>
      <c r="J16" s="119"/>
      <c r="K16" s="119"/>
      <c r="L16" s="120"/>
    </row>
    <row r="17" spans="1:13" s="6" customFormat="1" ht="26.25" customHeight="1" x14ac:dyDescent="0.15">
      <c r="A17" s="150"/>
      <c r="B17" s="21" t="s">
        <v>19</v>
      </c>
      <c r="C17" s="23">
        <v>3</v>
      </c>
      <c r="D17" s="23">
        <v>12</v>
      </c>
      <c r="E17" s="24">
        <f t="shared" si="0"/>
        <v>15</v>
      </c>
      <c r="F17" s="121"/>
      <c r="G17" s="126"/>
      <c r="H17" s="142"/>
      <c r="I17" s="118"/>
      <c r="J17" s="119"/>
      <c r="K17" s="119"/>
      <c r="L17" s="120"/>
    </row>
    <row r="18" spans="1:13" s="6" customFormat="1" ht="26.25" customHeight="1" x14ac:dyDescent="0.15">
      <c r="A18" s="150"/>
      <c r="B18" s="21" t="s">
        <v>20</v>
      </c>
      <c r="C18" s="25">
        <f>SUM(C11:C17)</f>
        <v>10</v>
      </c>
      <c r="D18" s="25">
        <f>SUM(D11:D17)</f>
        <v>60</v>
      </c>
      <c r="E18" s="25">
        <f>SUM(E11:E17)</f>
        <v>70</v>
      </c>
      <c r="F18" s="138" t="s">
        <v>20</v>
      </c>
      <c r="G18" s="138"/>
      <c r="H18" s="27">
        <f>SUM(H11:H17)</f>
        <v>7.3</v>
      </c>
      <c r="I18" s="10"/>
      <c r="J18" s="10"/>
      <c r="K18" s="10"/>
      <c r="L18" s="34"/>
    </row>
    <row r="19" spans="1:13" s="6" customFormat="1" ht="26.25" customHeight="1" x14ac:dyDescent="0.15">
      <c r="A19" s="150"/>
      <c r="B19" s="35" t="s">
        <v>138</v>
      </c>
      <c r="C19" s="36"/>
      <c r="D19" s="37"/>
      <c r="E19" s="37"/>
      <c r="F19" s="112" t="str">
        <f>IF(D18&lt;=90,"90人以下","91人以上")</f>
        <v>90人以下</v>
      </c>
      <c r="G19" s="113"/>
      <c r="H19" s="24">
        <f>IF(F19="90人以下",1,0)</f>
        <v>1</v>
      </c>
      <c r="I19" s="10"/>
      <c r="J19" s="10"/>
      <c r="K19" s="10"/>
      <c r="L19" s="34"/>
    </row>
    <row r="20" spans="1:13" s="6" customFormat="1" ht="26.25" customHeight="1" x14ac:dyDescent="0.15">
      <c r="A20" s="150"/>
      <c r="B20" s="35" t="s">
        <v>21</v>
      </c>
      <c r="C20" s="36"/>
      <c r="D20" s="36"/>
      <c r="E20" s="38"/>
      <c r="F20" s="110" t="s">
        <v>36</v>
      </c>
      <c r="G20" s="111"/>
      <c r="H20" s="33">
        <f>IF(F20="有",1,0)</f>
        <v>1</v>
      </c>
      <c r="I20" s="39"/>
      <c r="J20" s="40"/>
      <c r="K20" s="40"/>
      <c r="L20" s="41"/>
    </row>
    <row r="21" spans="1:13" s="6" customFormat="1" ht="26.25" customHeight="1" x14ac:dyDescent="0.15">
      <c r="A21" s="151"/>
      <c r="B21" s="35" t="s">
        <v>35</v>
      </c>
      <c r="C21" s="36"/>
      <c r="D21" s="36"/>
      <c r="E21" s="36"/>
      <c r="F21" s="137"/>
      <c r="G21" s="138"/>
      <c r="H21" s="33">
        <v>2</v>
      </c>
      <c r="I21" s="39"/>
      <c r="J21" s="40"/>
      <c r="K21" s="40"/>
      <c r="L21" s="41"/>
    </row>
    <row r="22" spans="1:13" s="6" customFormat="1" ht="26.25" customHeight="1" x14ac:dyDescent="0.15">
      <c r="A22" s="143" t="s">
        <v>22</v>
      </c>
      <c r="B22" s="143"/>
      <c r="C22" s="143"/>
      <c r="D22" s="143"/>
      <c r="E22" s="143"/>
      <c r="F22" s="117" t="s">
        <v>147</v>
      </c>
      <c r="G22" s="117"/>
      <c r="H22" s="25">
        <f>ROUND(SUM(H18:H21),0)</f>
        <v>11</v>
      </c>
      <c r="I22" s="139" t="s">
        <v>121</v>
      </c>
      <c r="J22" s="140"/>
      <c r="K22" s="141"/>
      <c r="L22" s="42">
        <v>12.3</v>
      </c>
      <c r="M22" s="103" t="s">
        <v>151</v>
      </c>
    </row>
    <row r="23" spans="1:13" s="6" customFormat="1" ht="26.25" customHeight="1" x14ac:dyDescent="0.15">
      <c r="A23" s="43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s="6" customFormat="1" ht="26.25" customHeight="1" x14ac:dyDescent="0.15">
      <c r="A24" s="44"/>
      <c r="B24" s="152" t="s">
        <v>24</v>
      </c>
      <c r="C24" s="153"/>
      <c r="D24" s="153"/>
      <c r="E24" s="153"/>
      <c r="F24" s="153"/>
      <c r="G24" s="154"/>
      <c r="H24" s="146" t="s">
        <v>25</v>
      </c>
      <c r="I24" s="147"/>
      <c r="J24" s="147"/>
      <c r="K24" s="147"/>
      <c r="L24" s="129"/>
    </row>
    <row r="25" spans="1:13" s="6" customFormat="1" ht="26.25" customHeight="1" x14ac:dyDescent="0.15">
      <c r="A25" s="149" t="s">
        <v>11</v>
      </c>
      <c r="B25" s="45" t="s">
        <v>26</v>
      </c>
      <c r="C25" s="46"/>
      <c r="D25" s="47"/>
      <c r="E25" s="48"/>
      <c r="F25" s="49"/>
      <c r="G25" s="25">
        <v>1</v>
      </c>
      <c r="H25" s="45" t="s">
        <v>26</v>
      </c>
      <c r="I25" s="15"/>
      <c r="J25" s="15"/>
      <c r="K25" s="15"/>
      <c r="L25" s="50">
        <v>1</v>
      </c>
      <c r="M25" s="51"/>
    </row>
    <row r="26" spans="1:13" s="6" customFormat="1" ht="26.25" customHeight="1" x14ac:dyDescent="0.15">
      <c r="A26" s="150"/>
      <c r="B26" s="52" t="s">
        <v>27</v>
      </c>
      <c r="C26" s="10"/>
      <c r="D26" s="53"/>
      <c r="E26" s="53"/>
      <c r="F26" s="54" t="s">
        <v>28</v>
      </c>
      <c r="G26" s="25">
        <v>1</v>
      </c>
      <c r="H26" s="55" t="s">
        <v>27</v>
      </c>
      <c r="I26" s="52"/>
      <c r="J26" s="155" t="s">
        <v>28</v>
      </c>
      <c r="K26" s="156"/>
      <c r="L26" s="50">
        <v>1</v>
      </c>
      <c r="M26" s="56"/>
    </row>
    <row r="27" spans="1:13" s="6" customFormat="1" ht="26.25" customHeight="1" x14ac:dyDescent="0.15">
      <c r="A27" s="150"/>
      <c r="B27" s="57"/>
      <c r="C27" s="58"/>
      <c r="D27" s="58"/>
      <c r="E27" s="59"/>
      <c r="F27" s="54" t="s">
        <v>29</v>
      </c>
      <c r="G27" s="25">
        <v>1</v>
      </c>
      <c r="H27" s="60"/>
      <c r="I27" s="61"/>
      <c r="J27" s="155" t="s">
        <v>30</v>
      </c>
      <c r="K27" s="156"/>
      <c r="L27" s="50"/>
    </row>
    <row r="28" spans="1:13" s="6" customFormat="1" ht="26.25" customHeight="1" x14ac:dyDescent="0.15">
      <c r="A28" s="150"/>
      <c r="B28" s="6" t="s">
        <v>146</v>
      </c>
      <c r="C28" s="15"/>
      <c r="D28" s="15"/>
      <c r="E28" s="62"/>
      <c r="F28" s="62"/>
      <c r="G28" s="63"/>
      <c r="H28" s="64"/>
      <c r="I28" s="65"/>
      <c r="J28" s="157" t="s">
        <v>152</v>
      </c>
      <c r="K28" s="158"/>
      <c r="L28" s="66" t="s">
        <v>36</v>
      </c>
    </row>
    <row r="29" spans="1:13" s="6" customFormat="1" ht="26.25" customHeight="1" x14ac:dyDescent="0.15">
      <c r="A29" s="150"/>
      <c r="B29" s="161" t="s">
        <v>156</v>
      </c>
      <c r="C29" s="162"/>
      <c r="D29" s="162"/>
      <c r="E29" s="162"/>
      <c r="F29" s="162"/>
      <c r="G29" s="163"/>
      <c r="H29" s="28" t="s">
        <v>31</v>
      </c>
      <c r="I29" s="29"/>
      <c r="J29" s="159" t="s">
        <v>28</v>
      </c>
      <c r="K29" s="160"/>
      <c r="L29" s="67">
        <v>2</v>
      </c>
      <c r="M29" s="56"/>
    </row>
    <row r="30" spans="1:13" s="6" customFormat="1" ht="26.25" customHeight="1" x14ac:dyDescent="0.15">
      <c r="A30" s="150"/>
      <c r="B30" s="164"/>
      <c r="C30" s="165"/>
      <c r="D30" s="165"/>
      <c r="E30" s="165"/>
      <c r="F30" s="165"/>
      <c r="G30" s="166"/>
      <c r="H30" s="69"/>
      <c r="I30" s="70"/>
      <c r="J30" s="155" t="s">
        <v>32</v>
      </c>
      <c r="K30" s="156"/>
      <c r="L30" s="71">
        <v>0.5</v>
      </c>
    </row>
    <row r="31" spans="1:13" s="6" customFormat="1" ht="26.25" customHeight="1" x14ac:dyDescent="0.15">
      <c r="A31" s="150"/>
      <c r="B31" s="68" t="s">
        <v>39</v>
      </c>
      <c r="C31" s="15"/>
      <c r="D31" s="15"/>
      <c r="E31" s="72"/>
      <c r="F31" s="73"/>
      <c r="G31" s="25">
        <v>1</v>
      </c>
      <c r="H31" s="68" t="s">
        <v>39</v>
      </c>
      <c r="I31" s="68"/>
      <c r="J31" s="74"/>
      <c r="K31" s="74"/>
      <c r="L31" s="50">
        <v>1</v>
      </c>
    </row>
    <row r="32" spans="1:13" s="6" customFormat="1" ht="26.25" customHeight="1" x14ac:dyDescent="0.15">
      <c r="A32" s="150"/>
      <c r="B32" s="68" t="s">
        <v>41</v>
      </c>
      <c r="C32" s="15"/>
      <c r="D32" s="15"/>
      <c r="E32" s="72"/>
      <c r="F32" s="73"/>
      <c r="G32" s="25">
        <v>1</v>
      </c>
      <c r="H32" s="68" t="s">
        <v>41</v>
      </c>
      <c r="I32" s="68"/>
      <c r="J32" s="74"/>
      <c r="K32" s="74"/>
      <c r="L32" s="50">
        <v>1</v>
      </c>
    </row>
    <row r="33" spans="1:12" s="6" customFormat="1" ht="26.25" customHeight="1" x14ac:dyDescent="0.15">
      <c r="A33" s="151"/>
      <c r="B33" s="68" t="s">
        <v>43</v>
      </c>
      <c r="C33" s="15"/>
      <c r="D33" s="15"/>
      <c r="E33" s="72"/>
      <c r="F33" s="73"/>
      <c r="G33" s="25">
        <v>1</v>
      </c>
      <c r="H33" s="68" t="s">
        <v>43</v>
      </c>
      <c r="I33" s="68"/>
      <c r="J33" s="74"/>
      <c r="K33" s="74"/>
      <c r="L33" s="50">
        <v>1</v>
      </c>
    </row>
  </sheetData>
  <protectedRanges>
    <protectedRange sqref="L11" name="範囲3"/>
    <protectedRange sqref="C11:D17" name="範囲1"/>
    <protectedRange sqref="D19:E19 F19:G20" name="範囲2"/>
    <protectedRange sqref="L25:L33" name="範囲6"/>
    <protectedRange sqref="L12:L15" name="範囲3_1"/>
    <protectedRange sqref="E29:F29" name="範囲7_1_1_1"/>
  </protectedRanges>
  <mergeCells count="34">
    <mergeCell ref="B24:G24"/>
    <mergeCell ref="H24:L24"/>
    <mergeCell ref="A25:A33"/>
    <mergeCell ref="J26:K26"/>
    <mergeCell ref="J27:K27"/>
    <mergeCell ref="J28:K28"/>
    <mergeCell ref="J29:K29"/>
    <mergeCell ref="J30:K30"/>
    <mergeCell ref="B29:G30"/>
    <mergeCell ref="A6:B7"/>
    <mergeCell ref="F21:G21"/>
    <mergeCell ref="I22:K22"/>
    <mergeCell ref="G16:G17"/>
    <mergeCell ref="H16:H17"/>
    <mergeCell ref="A22:E22"/>
    <mergeCell ref="A9:A10"/>
    <mergeCell ref="B9:E9"/>
    <mergeCell ref="F9:H9"/>
    <mergeCell ref="F18:G18"/>
    <mergeCell ref="A11:A21"/>
    <mergeCell ref="F12:F13"/>
    <mergeCell ref="F16:F17"/>
    <mergeCell ref="H12:H13"/>
    <mergeCell ref="I4:L4"/>
    <mergeCell ref="F20:G20"/>
    <mergeCell ref="F19:G19"/>
    <mergeCell ref="I12:L13"/>
    <mergeCell ref="F22:G22"/>
    <mergeCell ref="I15:L17"/>
    <mergeCell ref="F14:F15"/>
    <mergeCell ref="G14:G15"/>
    <mergeCell ref="H14:H15"/>
    <mergeCell ref="G12:G13"/>
    <mergeCell ref="I9:L10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91"/>
  <sheetViews>
    <sheetView view="pageBreakPreview" topLeftCell="A14" zoomScaleNormal="100" zoomScaleSheetLayoutView="100" workbookViewId="0">
      <selection activeCell="C67" sqref="C67:K90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8.625" style="2" customWidth="1"/>
    <col min="14" max="16" width="7.5" style="2" customWidth="1"/>
    <col min="17" max="16384" width="9" style="2"/>
  </cols>
  <sheetData>
    <row r="1" spans="1:24" x14ac:dyDescent="0.15">
      <c r="A1" s="2" t="s">
        <v>105</v>
      </c>
      <c r="L1" s="83" t="s">
        <v>139</v>
      </c>
    </row>
    <row r="3" spans="1:24" s="6" customFormat="1" ht="26.25" customHeight="1" x14ac:dyDescent="0.15">
      <c r="A3" s="3" t="s">
        <v>126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5"/>
      <c r="G4" s="89"/>
      <c r="H4" s="90" t="s">
        <v>110</v>
      </c>
      <c r="I4" s="167" t="s">
        <v>137</v>
      </c>
      <c r="J4" s="167"/>
      <c r="K4" s="167"/>
      <c r="L4" s="167"/>
      <c r="M4" s="103" t="s">
        <v>145</v>
      </c>
      <c r="Q4" s="2"/>
    </row>
    <row r="5" spans="1:24" ht="18" customHeight="1" x14ac:dyDescent="0.15">
      <c r="N5" s="92" t="s">
        <v>91</v>
      </c>
      <c r="O5" s="95"/>
      <c r="P5" s="95"/>
    </row>
    <row r="6" spans="1:24" ht="22.5" x14ac:dyDescent="0.15">
      <c r="B6" s="1" t="s">
        <v>85</v>
      </c>
      <c r="C6" s="1" t="s">
        <v>86</v>
      </c>
      <c r="D6" s="1" t="s">
        <v>112</v>
      </c>
      <c r="E6" s="1" t="s">
        <v>134</v>
      </c>
      <c r="F6" s="100" t="s">
        <v>141</v>
      </c>
      <c r="G6" s="1" t="s">
        <v>113</v>
      </c>
      <c r="H6" s="1" t="s">
        <v>44</v>
      </c>
      <c r="I6" s="1" t="s">
        <v>45</v>
      </c>
      <c r="J6" s="1" t="s">
        <v>114</v>
      </c>
      <c r="K6" s="1" t="s">
        <v>115</v>
      </c>
      <c r="L6" s="1" t="s">
        <v>116</v>
      </c>
      <c r="N6" s="92" t="s">
        <v>28</v>
      </c>
      <c r="O6" s="92" t="s">
        <v>29</v>
      </c>
      <c r="P6" s="92" t="s">
        <v>92</v>
      </c>
    </row>
    <row r="7" spans="1:24" ht="18" customHeight="1" x14ac:dyDescent="0.15">
      <c r="A7" s="2">
        <v>1</v>
      </c>
      <c r="B7" s="78" t="s">
        <v>26</v>
      </c>
      <c r="C7" s="75" t="s">
        <v>53</v>
      </c>
      <c r="D7" s="76" t="s">
        <v>28</v>
      </c>
      <c r="E7" s="77"/>
      <c r="F7" s="78"/>
      <c r="G7" s="76"/>
      <c r="H7" s="78" t="s">
        <v>80</v>
      </c>
      <c r="I7" s="79"/>
      <c r="J7" s="79">
        <v>30</v>
      </c>
      <c r="K7" s="79">
        <v>10</v>
      </c>
      <c r="L7" s="79" t="s">
        <v>87</v>
      </c>
      <c r="N7" s="92">
        <f t="shared" ref="N7:N51" si="0">IF((I7="○")*AND(D7="常勤"),1,0)</f>
        <v>0</v>
      </c>
      <c r="O7" s="92">
        <f t="shared" ref="O7:O51" si="1">IF((I7="○")*AND(D7="非常勤"),1,0)</f>
        <v>0</v>
      </c>
      <c r="P7" s="92">
        <f t="shared" ref="P7:P51" si="2">IF(O7=1,E7,0)</f>
        <v>0</v>
      </c>
    </row>
    <row r="8" spans="1:24" ht="18" customHeight="1" x14ac:dyDescent="0.15">
      <c r="A8" s="2">
        <v>2</v>
      </c>
      <c r="B8" s="78" t="s">
        <v>46</v>
      </c>
      <c r="C8" s="75" t="s">
        <v>53</v>
      </c>
      <c r="D8" s="76" t="s">
        <v>28</v>
      </c>
      <c r="E8" s="77"/>
      <c r="F8" s="78" t="s">
        <v>63</v>
      </c>
      <c r="G8" s="76"/>
      <c r="H8" s="78" t="s">
        <v>81</v>
      </c>
      <c r="I8" s="79" t="s">
        <v>153</v>
      </c>
      <c r="J8" s="79">
        <v>28</v>
      </c>
      <c r="K8" s="79">
        <v>20</v>
      </c>
      <c r="L8" s="79" t="s">
        <v>87</v>
      </c>
      <c r="N8" s="92">
        <f t="shared" si="0"/>
        <v>1</v>
      </c>
      <c r="O8" s="92">
        <f t="shared" si="1"/>
        <v>0</v>
      </c>
      <c r="P8" s="92">
        <f t="shared" si="2"/>
        <v>0</v>
      </c>
    </row>
    <row r="9" spans="1:24" ht="18" customHeight="1" x14ac:dyDescent="0.15">
      <c r="A9" s="2">
        <v>3</v>
      </c>
      <c r="B9" s="78" t="s">
        <v>48</v>
      </c>
      <c r="C9" s="75" t="s">
        <v>53</v>
      </c>
      <c r="D9" s="76" t="s">
        <v>28</v>
      </c>
      <c r="E9" s="77"/>
      <c r="F9" s="78" t="s">
        <v>63</v>
      </c>
      <c r="G9" s="76"/>
      <c r="H9" s="78" t="s">
        <v>81</v>
      </c>
      <c r="I9" s="79" t="s">
        <v>153</v>
      </c>
      <c r="J9" s="79">
        <v>25</v>
      </c>
      <c r="K9" s="79">
        <v>25</v>
      </c>
      <c r="L9" s="79" t="s">
        <v>87</v>
      </c>
      <c r="N9" s="92">
        <f t="shared" si="0"/>
        <v>1</v>
      </c>
      <c r="O9" s="92">
        <f t="shared" si="1"/>
        <v>0</v>
      </c>
      <c r="P9" s="92">
        <f t="shared" si="2"/>
        <v>0</v>
      </c>
    </row>
    <row r="10" spans="1:24" ht="18" customHeight="1" x14ac:dyDescent="0.15">
      <c r="A10" s="2">
        <v>4</v>
      </c>
      <c r="B10" s="78" t="s">
        <v>49</v>
      </c>
      <c r="C10" s="75" t="s">
        <v>53</v>
      </c>
      <c r="D10" s="76" t="s">
        <v>28</v>
      </c>
      <c r="E10" s="77"/>
      <c r="F10" s="78" t="s">
        <v>64</v>
      </c>
      <c r="G10" s="76" t="s">
        <v>79</v>
      </c>
      <c r="H10" s="78" t="s">
        <v>81</v>
      </c>
      <c r="I10" s="79" t="s">
        <v>153</v>
      </c>
      <c r="J10" s="79">
        <v>20</v>
      </c>
      <c r="K10" s="79">
        <v>10</v>
      </c>
      <c r="L10" s="79" t="s">
        <v>87</v>
      </c>
      <c r="N10" s="92">
        <f t="shared" si="0"/>
        <v>1</v>
      </c>
      <c r="O10" s="92">
        <f t="shared" si="1"/>
        <v>0</v>
      </c>
      <c r="P10" s="92">
        <f t="shared" si="2"/>
        <v>0</v>
      </c>
    </row>
    <row r="11" spans="1:24" ht="18" customHeight="1" x14ac:dyDescent="0.15">
      <c r="A11" s="2">
        <v>5</v>
      </c>
      <c r="B11" s="78" t="s">
        <v>49</v>
      </c>
      <c r="C11" s="75" t="s">
        <v>53</v>
      </c>
      <c r="D11" s="76" t="s">
        <v>28</v>
      </c>
      <c r="E11" s="77"/>
      <c r="F11" s="78" t="s">
        <v>65</v>
      </c>
      <c r="G11" s="76" t="s">
        <v>79</v>
      </c>
      <c r="H11" s="78" t="s">
        <v>81</v>
      </c>
      <c r="I11" s="79" t="s">
        <v>153</v>
      </c>
      <c r="J11" s="79">
        <v>20</v>
      </c>
      <c r="K11" s="79">
        <v>20</v>
      </c>
      <c r="L11" s="79" t="s">
        <v>87</v>
      </c>
      <c r="N11" s="92">
        <f t="shared" si="0"/>
        <v>1</v>
      </c>
      <c r="O11" s="92">
        <f t="shared" si="1"/>
        <v>0</v>
      </c>
      <c r="P11" s="92">
        <f t="shared" si="2"/>
        <v>0</v>
      </c>
    </row>
    <row r="12" spans="1:24" ht="18" customHeight="1" x14ac:dyDescent="0.15">
      <c r="A12" s="2">
        <v>6</v>
      </c>
      <c r="B12" s="78" t="s">
        <v>49</v>
      </c>
      <c r="C12" s="75" t="s">
        <v>53</v>
      </c>
      <c r="D12" s="76" t="s">
        <v>28</v>
      </c>
      <c r="E12" s="77"/>
      <c r="F12" s="78" t="s">
        <v>66</v>
      </c>
      <c r="G12" s="76" t="s">
        <v>79</v>
      </c>
      <c r="H12" s="78" t="s">
        <v>81</v>
      </c>
      <c r="I12" s="79" t="s">
        <v>153</v>
      </c>
      <c r="J12" s="79">
        <v>10</v>
      </c>
      <c r="K12" s="79">
        <v>5</v>
      </c>
      <c r="L12" s="79" t="s">
        <v>87</v>
      </c>
      <c r="N12" s="92">
        <f t="shared" si="0"/>
        <v>1</v>
      </c>
      <c r="O12" s="92">
        <f t="shared" si="1"/>
        <v>0</v>
      </c>
      <c r="P12" s="92">
        <f t="shared" si="2"/>
        <v>0</v>
      </c>
    </row>
    <row r="13" spans="1:24" ht="18" customHeight="1" x14ac:dyDescent="0.15">
      <c r="A13" s="2">
        <v>7</v>
      </c>
      <c r="B13" s="78" t="s">
        <v>49</v>
      </c>
      <c r="C13" s="75" t="s">
        <v>53</v>
      </c>
      <c r="D13" s="76" t="s">
        <v>28</v>
      </c>
      <c r="E13" s="77"/>
      <c r="F13" s="78" t="s">
        <v>66</v>
      </c>
      <c r="G13" s="76"/>
      <c r="H13" s="78" t="s">
        <v>81</v>
      </c>
      <c r="I13" s="79" t="s">
        <v>153</v>
      </c>
      <c r="J13" s="79">
        <v>10</v>
      </c>
      <c r="K13" s="79">
        <v>10</v>
      </c>
      <c r="L13" s="79" t="s">
        <v>87</v>
      </c>
      <c r="N13" s="92">
        <f t="shared" si="0"/>
        <v>1</v>
      </c>
      <c r="O13" s="92">
        <f t="shared" si="1"/>
        <v>0</v>
      </c>
      <c r="P13" s="92">
        <f t="shared" si="2"/>
        <v>0</v>
      </c>
    </row>
    <row r="14" spans="1:24" ht="18" customHeight="1" x14ac:dyDescent="0.15">
      <c r="A14" s="2">
        <v>8</v>
      </c>
      <c r="B14" s="78" t="s">
        <v>49</v>
      </c>
      <c r="C14" s="75" t="s">
        <v>53</v>
      </c>
      <c r="D14" s="76" t="s">
        <v>28</v>
      </c>
      <c r="E14" s="77"/>
      <c r="F14" s="78" t="s">
        <v>67</v>
      </c>
      <c r="G14" s="76"/>
      <c r="H14" s="78" t="s">
        <v>81</v>
      </c>
      <c r="I14" s="79" t="s">
        <v>153</v>
      </c>
      <c r="J14" s="79">
        <v>2</v>
      </c>
      <c r="K14" s="79">
        <v>2</v>
      </c>
      <c r="L14" s="79" t="s">
        <v>87</v>
      </c>
      <c r="N14" s="92">
        <f t="shared" si="0"/>
        <v>1</v>
      </c>
      <c r="O14" s="92">
        <f t="shared" si="1"/>
        <v>0</v>
      </c>
      <c r="P14" s="92">
        <f t="shared" si="2"/>
        <v>0</v>
      </c>
    </row>
    <row r="15" spans="1:24" ht="18" customHeight="1" x14ac:dyDescent="0.15">
      <c r="A15" s="2">
        <v>9</v>
      </c>
      <c r="B15" s="78" t="s">
        <v>49</v>
      </c>
      <c r="C15" s="75" t="s">
        <v>53</v>
      </c>
      <c r="D15" s="76" t="s">
        <v>28</v>
      </c>
      <c r="E15" s="77"/>
      <c r="F15" s="78" t="s">
        <v>68</v>
      </c>
      <c r="G15" s="76"/>
      <c r="H15" s="78" t="s">
        <v>81</v>
      </c>
      <c r="I15" s="79" t="s">
        <v>153</v>
      </c>
      <c r="J15" s="79">
        <v>15</v>
      </c>
      <c r="K15" s="79">
        <v>15</v>
      </c>
      <c r="L15" s="79" t="s">
        <v>87</v>
      </c>
      <c r="N15" s="92">
        <f t="shared" si="0"/>
        <v>1</v>
      </c>
      <c r="O15" s="92">
        <f t="shared" si="1"/>
        <v>0</v>
      </c>
      <c r="P15" s="92">
        <f t="shared" si="2"/>
        <v>0</v>
      </c>
    </row>
    <row r="16" spans="1:24" ht="18" customHeight="1" x14ac:dyDescent="0.15">
      <c r="A16" s="2">
        <v>10</v>
      </c>
      <c r="B16" s="78" t="s">
        <v>49</v>
      </c>
      <c r="C16" s="75" t="s">
        <v>53</v>
      </c>
      <c r="D16" s="76" t="s">
        <v>28</v>
      </c>
      <c r="E16" s="77"/>
      <c r="F16" s="78" t="s">
        <v>68</v>
      </c>
      <c r="G16" s="76"/>
      <c r="H16" s="78" t="s">
        <v>81</v>
      </c>
      <c r="I16" s="79" t="s">
        <v>153</v>
      </c>
      <c r="J16" s="79">
        <v>15</v>
      </c>
      <c r="K16" s="79">
        <v>5</v>
      </c>
      <c r="L16" s="79" t="s">
        <v>87</v>
      </c>
      <c r="N16" s="92">
        <f t="shared" si="0"/>
        <v>1</v>
      </c>
      <c r="O16" s="92">
        <f t="shared" si="1"/>
        <v>0</v>
      </c>
      <c r="P16" s="92">
        <f t="shared" si="2"/>
        <v>0</v>
      </c>
    </row>
    <row r="17" spans="1:16" ht="18" customHeight="1" x14ac:dyDescent="0.15">
      <c r="A17" s="2">
        <v>11</v>
      </c>
      <c r="B17" s="78" t="s">
        <v>49</v>
      </c>
      <c r="C17" s="75" t="s">
        <v>53</v>
      </c>
      <c r="D17" s="76" t="s">
        <v>28</v>
      </c>
      <c r="E17" s="77"/>
      <c r="F17" s="78" t="s">
        <v>69</v>
      </c>
      <c r="G17" s="76"/>
      <c r="H17" s="78" t="s">
        <v>81</v>
      </c>
      <c r="I17" s="79" t="s">
        <v>153</v>
      </c>
      <c r="J17" s="79">
        <v>10</v>
      </c>
      <c r="K17" s="79">
        <v>10</v>
      </c>
      <c r="L17" s="79" t="s">
        <v>87</v>
      </c>
      <c r="N17" s="92">
        <f t="shared" si="0"/>
        <v>1</v>
      </c>
      <c r="O17" s="92">
        <f t="shared" si="1"/>
        <v>0</v>
      </c>
      <c r="P17" s="92">
        <f t="shared" si="2"/>
        <v>0</v>
      </c>
    </row>
    <row r="18" spans="1:16" ht="18" customHeight="1" x14ac:dyDescent="0.15">
      <c r="A18" s="2">
        <v>12</v>
      </c>
      <c r="B18" s="78" t="s">
        <v>49</v>
      </c>
      <c r="C18" s="75" t="s">
        <v>53</v>
      </c>
      <c r="D18" s="76" t="s">
        <v>28</v>
      </c>
      <c r="E18" s="77"/>
      <c r="F18" s="78" t="s">
        <v>70</v>
      </c>
      <c r="G18" s="76"/>
      <c r="H18" s="78" t="s">
        <v>81</v>
      </c>
      <c r="I18" s="79"/>
      <c r="J18" s="79">
        <v>5</v>
      </c>
      <c r="K18" s="79">
        <v>5</v>
      </c>
      <c r="L18" s="79" t="s">
        <v>88</v>
      </c>
      <c r="N18" s="92">
        <f t="shared" si="0"/>
        <v>0</v>
      </c>
      <c r="O18" s="92">
        <f t="shared" si="1"/>
        <v>0</v>
      </c>
      <c r="P18" s="92">
        <f t="shared" si="2"/>
        <v>0</v>
      </c>
    </row>
    <row r="19" spans="1:16" ht="18" customHeight="1" x14ac:dyDescent="0.15">
      <c r="A19" s="2">
        <v>13</v>
      </c>
      <c r="B19" s="78" t="s">
        <v>49</v>
      </c>
      <c r="C19" s="75" t="s">
        <v>53</v>
      </c>
      <c r="D19" s="76" t="s">
        <v>28</v>
      </c>
      <c r="E19" s="77"/>
      <c r="F19" s="78" t="s">
        <v>70</v>
      </c>
      <c r="G19" s="76"/>
      <c r="H19" s="78" t="s">
        <v>81</v>
      </c>
      <c r="I19" s="79"/>
      <c r="J19" s="79">
        <v>15</v>
      </c>
      <c r="K19" s="79">
        <v>15</v>
      </c>
      <c r="L19" s="79" t="s">
        <v>88</v>
      </c>
      <c r="N19" s="92">
        <f t="shared" si="0"/>
        <v>0</v>
      </c>
      <c r="O19" s="92">
        <f t="shared" si="1"/>
        <v>0</v>
      </c>
      <c r="P19" s="92">
        <f t="shared" si="2"/>
        <v>0</v>
      </c>
    </row>
    <row r="20" spans="1:16" ht="18" customHeight="1" x14ac:dyDescent="0.15">
      <c r="A20" s="2">
        <v>14</v>
      </c>
      <c r="B20" s="78" t="s">
        <v>49</v>
      </c>
      <c r="C20" s="75" t="s">
        <v>53</v>
      </c>
      <c r="D20" s="76" t="s">
        <v>29</v>
      </c>
      <c r="E20" s="77">
        <v>120</v>
      </c>
      <c r="F20" s="78" t="s">
        <v>71</v>
      </c>
      <c r="G20" s="76"/>
      <c r="H20" s="78" t="s">
        <v>81</v>
      </c>
      <c r="I20" s="79" t="s">
        <v>153</v>
      </c>
      <c r="J20" s="79">
        <v>30</v>
      </c>
      <c r="K20" s="79">
        <v>2</v>
      </c>
      <c r="L20" s="79" t="s">
        <v>88</v>
      </c>
      <c r="N20" s="92">
        <f t="shared" si="0"/>
        <v>0</v>
      </c>
      <c r="O20" s="92">
        <f t="shared" si="1"/>
        <v>1</v>
      </c>
      <c r="P20" s="92">
        <f t="shared" si="2"/>
        <v>120</v>
      </c>
    </row>
    <row r="21" spans="1:16" ht="18" customHeight="1" x14ac:dyDescent="0.15">
      <c r="A21" s="2">
        <v>15</v>
      </c>
      <c r="B21" s="78" t="s">
        <v>49</v>
      </c>
      <c r="C21" s="75" t="s">
        <v>53</v>
      </c>
      <c r="D21" s="76" t="s">
        <v>29</v>
      </c>
      <c r="E21" s="77">
        <v>100</v>
      </c>
      <c r="F21" s="78" t="s">
        <v>72</v>
      </c>
      <c r="G21" s="76"/>
      <c r="H21" s="78" t="s">
        <v>81</v>
      </c>
      <c r="I21" s="79" t="s">
        <v>153</v>
      </c>
      <c r="J21" s="79">
        <v>5</v>
      </c>
      <c r="K21" s="79">
        <v>5</v>
      </c>
      <c r="L21" s="79" t="s">
        <v>89</v>
      </c>
      <c r="N21" s="92">
        <f t="shared" si="0"/>
        <v>0</v>
      </c>
      <c r="O21" s="92">
        <f t="shared" si="1"/>
        <v>1</v>
      </c>
      <c r="P21" s="92">
        <f t="shared" si="2"/>
        <v>100</v>
      </c>
    </row>
    <row r="22" spans="1:16" ht="18" customHeight="1" x14ac:dyDescent="0.15">
      <c r="A22" s="2">
        <v>16</v>
      </c>
      <c r="B22" s="78" t="s">
        <v>62</v>
      </c>
      <c r="C22" s="75" t="s">
        <v>53</v>
      </c>
      <c r="D22" s="76" t="s">
        <v>28</v>
      </c>
      <c r="E22" s="77"/>
      <c r="F22" s="78" t="s">
        <v>69</v>
      </c>
      <c r="G22" s="76"/>
      <c r="H22" s="78" t="s">
        <v>82</v>
      </c>
      <c r="I22" s="79" t="s">
        <v>153</v>
      </c>
      <c r="J22" s="79">
        <v>5</v>
      </c>
      <c r="K22" s="79">
        <v>5</v>
      </c>
      <c r="L22" s="79" t="s">
        <v>88</v>
      </c>
      <c r="N22" s="92">
        <f t="shared" si="0"/>
        <v>1</v>
      </c>
      <c r="O22" s="92">
        <f t="shared" si="1"/>
        <v>0</v>
      </c>
      <c r="P22" s="92">
        <f t="shared" si="2"/>
        <v>0</v>
      </c>
    </row>
    <row r="23" spans="1:16" ht="18" customHeight="1" x14ac:dyDescent="0.15">
      <c r="A23" s="2">
        <v>17</v>
      </c>
      <c r="B23" s="78" t="s">
        <v>50</v>
      </c>
      <c r="C23" s="75" t="s">
        <v>53</v>
      </c>
      <c r="D23" s="76" t="s">
        <v>28</v>
      </c>
      <c r="E23" s="77"/>
      <c r="F23" s="78" t="s">
        <v>73</v>
      </c>
      <c r="G23" s="76"/>
      <c r="H23" s="78" t="s">
        <v>83</v>
      </c>
      <c r="I23" s="79"/>
      <c r="J23" s="79">
        <v>25</v>
      </c>
      <c r="K23" s="79">
        <v>5</v>
      </c>
      <c r="L23" s="79" t="s">
        <v>88</v>
      </c>
      <c r="N23" s="92">
        <f t="shared" si="0"/>
        <v>0</v>
      </c>
      <c r="O23" s="92">
        <f t="shared" si="1"/>
        <v>0</v>
      </c>
      <c r="P23" s="92">
        <f t="shared" si="2"/>
        <v>0</v>
      </c>
    </row>
    <row r="24" spans="1:16" ht="18" customHeight="1" x14ac:dyDescent="0.15">
      <c r="A24" s="2">
        <v>18</v>
      </c>
      <c r="B24" s="78" t="s">
        <v>50</v>
      </c>
      <c r="C24" s="75" t="s">
        <v>53</v>
      </c>
      <c r="D24" s="76" t="s">
        <v>28</v>
      </c>
      <c r="E24" s="77"/>
      <c r="F24" s="78" t="s">
        <v>73</v>
      </c>
      <c r="G24" s="76"/>
      <c r="H24" s="78" t="s">
        <v>84</v>
      </c>
      <c r="I24" s="79"/>
      <c r="J24" s="79">
        <v>10</v>
      </c>
      <c r="K24" s="79">
        <v>10</v>
      </c>
      <c r="L24" s="79" t="s">
        <v>88</v>
      </c>
      <c r="N24" s="92">
        <f t="shared" si="0"/>
        <v>0</v>
      </c>
      <c r="O24" s="92">
        <f t="shared" si="1"/>
        <v>0</v>
      </c>
      <c r="P24" s="92">
        <f t="shared" si="2"/>
        <v>0</v>
      </c>
    </row>
    <row r="25" spans="1:16" ht="18" customHeight="1" x14ac:dyDescent="0.15">
      <c r="A25" s="2">
        <v>19</v>
      </c>
      <c r="B25" s="78" t="s">
        <v>77</v>
      </c>
      <c r="C25" s="75" t="s">
        <v>53</v>
      </c>
      <c r="D25" s="76" t="s">
        <v>29</v>
      </c>
      <c r="E25" s="77">
        <v>80</v>
      </c>
      <c r="F25" s="78" t="s">
        <v>78</v>
      </c>
      <c r="G25" s="76"/>
      <c r="H25" s="78"/>
      <c r="I25" s="79"/>
      <c r="J25" s="79">
        <v>0</v>
      </c>
      <c r="K25" s="79">
        <v>0</v>
      </c>
      <c r="L25" s="79" t="s">
        <v>88</v>
      </c>
      <c r="N25" s="92">
        <f t="shared" si="0"/>
        <v>0</v>
      </c>
      <c r="O25" s="92">
        <f t="shared" si="1"/>
        <v>0</v>
      </c>
      <c r="P25" s="92">
        <f t="shared" si="2"/>
        <v>0</v>
      </c>
    </row>
    <row r="26" spans="1:16" ht="18" customHeight="1" x14ac:dyDescent="0.15">
      <c r="A26" s="2">
        <v>20</v>
      </c>
      <c r="B26" s="78" t="s">
        <v>51</v>
      </c>
      <c r="C26" s="75" t="s">
        <v>53</v>
      </c>
      <c r="D26" s="76" t="s">
        <v>28</v>
      </c>
      <c r="E26" s="77"/>
      <c r="F26" s="78" t="s">
        <v>74</v>
      </c>
      <c r="G26" s="76"/>
      <c r="H26" s="78"/>
      <c r="I26" s="79"/>
      <c r="J26" s="79">
        <v>7</v>
      </c>
      <c r="K26" s="79">
        <v>7</v>
      </c>
      <c r="L26" s="79" t="s">
        <v>88</v>
      </c>
      <c r="N26" s="92">
        <f t="shared" si="0"/>
        <v>0</v>
      </c>
      <c r="O26" s="92">
        <f t="shared" si="1"/>
        <v>0</v>
      </c>
      <c r="P26" s="92">
        <f t="shared" si="2"/>
        <v>0</v>
      </c>
    </row>
    <row r="27" spans="1:16" ht="18" customHeight="1" x14ac:dyDescent="0.15">
      <c r="A27" s="2">
        <v>21</v>
      </c>
      <c r="B27" s="78" t="s">
        <v>75</v>
      </c>
      <c r="C27" s="75" t="s">
        <v>53</v>
      </c>
      <c r="D27" s="76" t="s">
        <v>29</v>
      </c>
      <c r="E27" s="77">
        <v>80</v>
      </c>
      <c r="F27" s="78" t="s">
        <v>76</v>
      </c>
      <c r="G27" s="76"/>
      <c r="H27" s="78"/>
      <c r="I27" s="79"/>
      <c r="J27" s="79">
        <v>30</v>
      </c>
      <c r="K27" s="79">
        <v>30</v>
      </c>
      <c r="L27" s="79" t="s">
        <v>88</v>
      </c>
      <c r="N27" s="92">
        <f t="shared" si="0"/>
        <v>0</v>
      </c>
      <c r="O27" s="92">
        <f t="shared" si="1"/>
        <v>0</v>
      </c>
      <c r="P27" s="92">
        <f t="shared" si="2"/>
        <v>0</v>
      </c>
    </row>
    <row r="28" spans="1:16" ht="18" customHeight="1" x14ac:dyDescent="0.15">
      <c r="A28" s="2">
        <v>22</v>
      </c>
      <c r="B28" s="78" t="s">
        <v>38</v>
      </c>
      <c r="C28" s="75" t="s">
        <v>53</v>
      </c>
      <c r="D28" s="76" t="s">
        <v>29</v>
      </c>
      <c r="E28" s="77">
        <v>5</v>
      </c>
      <c r="F28" s="78"/>
      <c r="G28" s="76"/>
      <c r="H28" s="78"/>
      <c r="I28" s="79"/>
      <c r="J28" s="79"/>
      <c r="K28" s="79"/>
      <c r="L28" s="79" t="s">
        <v>88</v>
      </c>
      <c r="N28" s="92">
        <f t="shared" si="0"/>
        <v>0</v>
      </c>
      <c r="O28" s="92">
        <f t="shared" si="1"/>
        <v>0</v>
      </c>
      <c r="P28" s="92">
        <f t="shared" si="2"/>
        <v>0</v>
      </c>
    </row>
    <row r="29" spans="1:16" ht="18" customHeight="1" x14ac:dyDescent="0.15">
      <c r="A29" s="2">
        <v>23</v>
      </c>
      <c r="B29" s="78" t="s">
        <v>40</v>
      </c>
      <c r="C29" s="75" t="s">
        <v>53</v>
      </c>
      <c r="D29" s="76" t="s">
        <v>29</v>
      </c>
      <c r="E29" s="77">
        <v>5</v>
      </c>
      <c r="F29" s="78"/>
      <c r="G29" s="76"/>
      <c r="H29" s="78"/>
      <c r="I29" s="79"/>
      <c r="J29" s="79"/>
      <c r="K29" s="79"/>
      <c r="L29" s="79" t="s">
        <v>88</v>
      </c>
      <c r="N29" s="92">
        <f t="shared" si="0"/>
        <v>0</v>
      </c>
      <c r="O29" s="92">
        <f t="shared" si="1"/>
        <v>0</v>
      </c>
      <c r="P29" s="92">
        <f t="shared" si="2"/>
        <v>0</v>
      </c>
    </row>
    <row r="30" spans="1:16" ht="18" customHeight="1" x14ac:dyDescent="0.15">
      <c r="A30" s="2">
        <v>24</v>
      </c>
      <c r="B30" s="78" t="s">
        <v>42</v>
      </c>
      <c r="C30" s="75" t="s">
        <v>53</v>
      </c>
      <c r="D30" s="76" t="s">
        <v>29</v>
      </c>
      <c r="E30" s="77">
        <v>5</v>
      </c>
      <c r="F30" s="78"/>
      <c r="G30" s="76"/>
      <c r="H30" s="78"/>
      <c r="I30" s="79"/>
      <c r="J30" s="79"/>
      <c r="K30" s="79"/>
      <c r="L30" s="79" t="s">
        <v>88</v>
      </c>
      <c r="N30" s="92">
        <f t="shared" si="0"/>
        <v>0</v>
      </c>
      <c r="O30" s="92">
        <f t="shared" si="1"/>
        <v>0</v>
      </c>
      <c r="P30" s="92">
        <f t="shared" si="2"/>
        <v>0</v>
      </c>
    </row>
    <row r="31" spans="1:16" ht="18" customHeight="1" x14ac:dyDescent="0.15">
      <c r="A31" s="2">
        <v>25</v>
      </c>
      <c r="B31" s="78"/>
      <c r="C31" s="75"/>
      <c r="D31" s="76"/>
      <c r="E31" s="77"/>
      <c r="F31" s="78"/>
      <c r="G31" s="76"/>
      <c r="H31" s="78"/>
      <c r="I31" s="79"/>
      <c r="J31" s="79"/>
      <c r="K31" s="79"/>
      <c r="L31" s="79"/>
      <c r="N31" s="92">
        <f t="shared" si="0"/>
        <v>0</v>
      </c>
      <c r="O31" s="92">
        <f t="shared" si="1"/>
        <v>0</v>
      </c>
      <c r="P31" s="92">
        <f t="shared" si="2"/>
        <v>0</v>
      </c>
    </row>
    <row r="32" spans="1:16" ht="18" customHeight="1" x14ac:dyDescent="0.15">
      <c r="A32" s="2">
        <v>26</v>
      </c>
      <c r="B32" s="78"/>
      <c r="C32" s="75"/>
      <c r="D32" s="76"/>
      <c r="E32" s="77"/>
      <c r="F32" s="78"/>
      <c r="G32" s="76"/>
      <c r="H32" s="78"/>
      <c r="I32" s="79"/>
      <c r="J32" s="79"/>
      <c r="K32" s="79"/>
      <c r="L32" s="79"/>
      <c r="N32" s="92">
        <f t="shared" si="0"/>
        <v>0</v>
      </c>
      <c r="O32" s="92">
        <f t="shared" si="1"/>
        <v>0</v>
      </c>
      <c r="P32" s="92">
        <f t="shared" si="2"/>
        <v>0</v>
      </c>
    </row>
    <row r="33" spans="1:16" ht="18" customHeight="1" x14ac:dyDescent="0.15">
      <c r="A33" s="2">
        <v>27</v>
      </c>
      <c r="B33" s="78"/>
      <c r="C33" s="75"/>
      <c r="D33" s="76"/>
      <c r="E33" s="77"/>
      <c r="F33" s="78"/>
      <c r="G33" s="76"/>
      <c r="H33" s="78"/>
      <c r="I33" s="79"/>
      <c r="J33" s="79"/>
      <c r="K33" s="79"/>
      <c r="L33" s="79"/>
      <c r="N33" s="92">
        <f t="shared" si="0"/>
        <v>0</v>
      </c>
      <c r="O33" s="92">
        <f t="shared" si="1"/>
        <v>0</v>
      </c>
      <c r="P33" s="92">
        <f t="shared" si="2"/>
        <v>0</v>
      </c>
    </row>
    <row r="34" spans="1:16" ht="18" customHeight="1" x14ac:dyDescent="0.15">
      <c r="A34" s="2">
        <v>28</v>
      </c>
      <c r="B34" s="78"/>
      <c r="C34" s="75"/>
      <c r="D34" s="76"/>
      <c r="E34" s="77"/>
      <c r="F34" s="78"/>
      <c r="G34" s="76"/>
      <c r="H34" s="78"/>
      <c r="I34" s="79"/>
      <c r="J34" s="79"/>
      <c r="K34" s="79"/>
      <c r="L34" s="79"/>
      <c r="N34" s="92">
        <f t="shared" si="0"/>
        <v>0</v>
      </c>
      <c r="O34" s="92">
        <f t="shared" si="1"/>
        <v>0</v>
      </c>
      <c r="P34" s="92">
        <f t="shared" si="2"/>
        <v>0</v>
      </c>
    </row>
    <row r="35" spans="1:16" ht="18" customHeight="1" x14ac:dyDescent="0.15">
      <c r="A35" s="2">
        <v>29</v>
      </c>
      <c r="B35" s="78"/>
      <c r="C35" s="75"/>
      <c r="D35" s="76"/>
      <c r="E35" s="77"/>
      <c r="F35" s="78"/>
      <c r="G35" s="76"/>
      <c r="H35" s="78"/>
      <c r="I35" s="79"/>
      <c r="J35" s="79"/>
      <c r="K35" s="79"/>
      <c r="L35" s="79"/>
      <c r="N35" s="92">
        <f t="shared" si="0"/>
        <v>0</v>
      </c>
      <c r="O35" s="92">
        <f t="shared" si="1"/>
        <v>0</v>
      </c>
      <c r="P35" s="92">
        <f t="shared" si="2"/>
        <v>0</v>
      </c>
    </row>
    <row r="36" spans="1:16" ht="18" customHeight="1" x14ac:dyDescent="0.15">
      <c r="A36" s="2">
        <v>30</v>
      </c>
      <c r="B36" s="78"/>
      <c r="C36" s="75"/>
      <c r="D36" s="76"/>
      <c r="E36" s="77"/>
      <c r="F36" s="78"/>
      <c r="G36" s="76"/>
      <c r="H36" s="78"/>
      <c r="I36" s="79"/>
      <c r="J36" s="79"/>
      <c r="K36" s="79"/>
      <c r="L36" s="79"/>
      <c r="N36" s="92">
        <f t="shared" si="0"/>
        <v>0</v>
      </c>
      <c r="O36" s="92">
        <f t="shared" si="1"/>
        <v>0</v>
      </c>
      <c r="P36" s="92">
        <f t="shared" si="2"/>
        <v>0</v>
      </c>
    </row>
    <row r="37" spans="1:16" ht="18" customHeight="1" x14ac:dyDescent="0.15">
      <c r="A37" s="2">
        <v>31</v>
      </c>
      <c r="B37" s="78"/>
      <c r="C37" s="75"/>
      <c r="D37" s="76"/>
      <c r="E37" s="77"/>
      <c r="F37" s="78"/>
      <c r="G37" s="76"/>
      <c r="H37" s="78"/>
      <c r="I37" s="79"/>
      <c r="J37" s="79"/>
      <c r="K37" s="79"/>
      <c r="L37" s="79"/>
      <c r="N37" s="92">
        <f t="shared" si="0"/>
        <v>0</v>
      </c>
      <c r="O37" s="92">
        <f t="shared" si="1"/>
        <v>0</v>
      </c>
      <c r="P37" s="92">
        <f t="shared" si="2"/>
        <v>0</v>
      </c>
    </row>
    <row r="38" spans="1:16" ht="18" customHeight="1" x14ac:dyDescent="0.15">
      <c r="A38" s="2">
        <v>32</v>
      </c>
      <c r="B38" s="78"/>
      <c r="C38" s="75"/>
      <c r="D38" s="76"/>
      <c r="E38" s="77"/>
      <c r="F38" s="78"/>
      <c r="G38" s="76"/>
      <c r="H38" s="78"/>
      <c r="I38" s="79"/>
      <c r="J38" s="79"/>
      <c r="K38" s="79"/>
      <c r="L38" s="79"/>
      <c r="N38" s="92">
        <f t="shared" si="0"/>
        <v>0</v>
      </c>
      <c r="O38" s="92">
        <f t="shared" si="1"/>
        <v>0</v>
      </c>
      <c r="P38" s="92">
        <f t="shared" si="2"/>
        <v>0</v>
      </c>
    </row>
    <row r="39" spans="1:16" ht="18" customHeight="1" x14ac:dyDescent="0.15">
      <c r="A39" s="2">
        <v>33</v>
      </c>
      <c r="B39" s="78"/>
      <c r="C39" s="75"/>
      <c r="D39" s="76"/>
      <c r="E39" s="77"/>
      <c r="F39" s="78"/>
      <c r="G39" s="76"/>
      <c r="H39" s="78"/>
      <c r="I39" s="79"/>
      <c r="J39" s="79"/>
      <c r="K39" s="79"/>
      <c r="L39" s="79"/>
      <c r="N39" s="92">
        <f t="shared" si="0"/>
        <v>0</v>
      </c>
      <c r="O39" s="92">
        <f t="shared" si="1"/>
        <v>0</v>
      </c>
      <c r="P39" s="92">
        <f t="shared" si="2"/>
        <v>0</v>
      </c>
    </row>
    <row r="40" spans="1:16" ht="18" customHeight="1" x14ac:dyDescent="0.15">
      <c r="A40" s="2">
        <v>34</v>
      </c>
      <c r="B40" s="78"/>
      <c r="C40" s="75"/>
      <c r="D40" s="76"/>
      <c r="E40" s="77"/>
      <c r="F40" s="78"/>
      <c r="G40" s="76"/>
      <c r="H40" s="78"/>
      <c r="I40" s="79"/>
      <c r="J40" s="79"/>
      <c r="K40" s="79"/>
      <c r="L40" s="79"/>
      <c r="N40" s="92">
        <f t="shared" si="0"/>
        <v>0</v>
      </c>
      <c r="O40" s="92">
        <f t="shared" si="1"/>
        <v>0</v>
      </c>
      <c r="P40" s="92">
        <f t="shared" si="2"/>
        <v>0</v>
      </c>
    </row>
    <row r="41" spans="1:16" ht="18" customHeight="1" x14ac:dyDescent="0.15">
      <c r="A41" s="2">
        <v>35</v>
      </c>
      <c r="B41" s="78"/>
      <c r="C41" s="75"/>
      <c r="D41" s="76"/>
      <c r="E41" s="77"/>
      <c r="F41" s="78"/>
      <c r="G41" s="76"/>
      <c r="H41" s="78"/>
      <c r="I41" s="79"/>
      <c r="J41" s="79"/>
      <c r="K41" s="79"/>
      <c r="L41" s="79"/>
      <c r="N41" s="92">
        <f t="shared" si="0"/>
        <v>0</v>
      </c>
      <c r="O41" s="92">
        <f t="shared" si="1"/>
        <v>0</v>
      </c>
      <c r="P41" s="92">
        <f t="shared" si="2"/>
        <v>0</v>
      </c>
    </row>
    <row r="42" spans="1:16" ht="18" customHeight="1" x14ac:dyDescent="0.15">
      <c r="A42" s="2">
        <v>36</v>
      </c>
      <c r="B42" s="78"/>
      <c r="C42" s="75"/>
      <c r="D42" s="76"/>
      <c r="E42" s="77"/>
      <c r="F42" s="78"/>
      <c r="G42" s="76"/>
      <c r="H42" s="78"/>
      <c r="I42" s="79"/>
      <c r="J42" s="79"/>
      <c r="K42" s="79"/>
      <c r="L42" s="79"/>
      <c r="N42" s="92">
        <f t="shared" si="0"/>
        <v>0</v>
      </c>
      <c r="O42" s="92">
        <f t="shared" si="1"/>
        <v>0</v>
      </c>
      <c r="P42" s="92">
        <f t="shared" si="2"/>
        <v>0</v>
      </c>
    </row>
    <row r="43" spans="1:16" ht="18" customHeight="1" x14ac:dyDescent="0.15">
      <c r="A43" s="2">
        <v>37</v>
      </c>
      <c r="B43" s="78"/>
      <c r="C43" s="75"/>
      <c r="D43" s="76"/>
      <c r="E43" s="77"/>
      <c r="F43" s="78"/>
      <c r="G43" s="76"/>
      <c r="H43" s="78"/>
      <c r="I43" s="79"/>
      <c r="J43" s="79"/>
      <c r="K43" s="79"/>
      <c r="L43" s="79"/>
      <c r="N43" s="92">
        <f t="shared" si="0"/>
        <v>0</v>
      </c>
      <c r="O43" s="92">
        <f t="shared" si="1"/>
        <v>0</v>
      </c>
      <c r="P43" s="92">
        <f t="shared" si="2"/>
        <v>0</v>
      </c>
    </row>
    <row r="44" spans="1:16" ht="18" customHeight="1" x14ac:dyDescent="0.15">
      <c r="A44" s="2">
        <v>38</v>
      </c>
      <c r="B44" s="78"/>
      <c r="C44" s="75"/>
      <c r="D44" s="76"/>
      <c r="E44" s="77"/>
      <c r="F44" s="78"/>
      <c r="G44" s="76"/>
      <c r="H44" s="78"/>
      <c r="I44" s="79"/>
      <c r="J44" s="79"/>
      <c r="K44" s="79"/>
      <c r="L44" s="79"/>
      <c r="N44" s="92">
        <f t="shared" si="0"/>
        <v>0</v>
      </c>
      <c r="O44" s="92">
        <f t="shared" si="1"/>
        <v>0</v>
      </c>
      <c r="P44" s="92">
        <f t="shared" si="2"/>
        <v>0</v>
      </c>
    </row>
    <row r="45" spans="1:16" ht="18" customHeight="1" x14ac:dyDescent="0.15">
      <c r="A45" s="2">
        <v>39</v>
      </c>
      <c r="B45" s="78"/>
      <c r="C45" s="75"/>
      <c r="D45" s="76"/>
      <c r="E45" s="77"/>
      <c r="F45" s="78"/>
      <c r="G45" s="76"/>
      <c r="H45" s="78"/>
      <c r="I45" s="79"/>
      <c r="J45" s="79"/>
      <c r="K45" s="79"/>
      <c r="L45" s="79"/>
      <c r="N45" s="92">
        <f t="shared" si="0"/>
        <v>0</v>
      </c>
      <c r="O45" s="92">
        <f t="shared" si="1"/>
        <v>0</v>
      </c>
      <c r="P45" s="92">
        <f t="shared" si="2"/>
        <v>0</v>
      </c>
    </row>
    <row r="46" spans="1:16" ht="18" customHeight="1" x14ac:dyDescent="0.15">
      <c r="A46" s="2">
        <v>40</v>
      </c>
      <c r="B46" s="78"/>
      <c r="C46" s="75"/>
      <c r="D46" s="76"/>
      <c r="E46" s="77"/>
      <c r="F46" s="78"/>
      <c r="G46" s="76"/>
      <c r="H46" s="78"/>
      <c r="I46" s="79"/>
      <c r="J46" s="79"/>
      <c r="K46" s="79"/>
      <c r="L46" s="79"/>
      <c r="N46" s="92">
        <f t="shared" ref="N46:N50" si="3">IF((I46="○")*AND(D46="常勤"),1,0)</f>
        <v>0</v>
      </c>
      <c r="O46" s="92">
        <f t="shared" ref="O46:O50" si="4">IF((I46="○")*AND(D46="非常勤"),1,0)</f>
        <v>0</v>
      </c>
      <c r="P46" s="92">
        <f t="shared" ref="P46:P50" si="5">IF(O46=1,E46,0)</f>
        <v>0</v>
      </c>
    </row>
    <row r="47" spans="1:16" ht="18" customHeight="1" x14ac:dyDescent="0.15">
      <c r="A47" s="2">
        <v>41</v>
      </c>
      <c r="B47" s="78"/>
      <c r="C47" s="75"/>
      <c r="D47" s="76"/>
      <c r="E47" s="77"/>
      <c r="F47" s="78"/>
      <c r="G47" s="76"/>
      <c r="H47" s="78"/>
      <c r="I47" s="79"/>
      <c r="J47" s="79"/>
      <c r="K47" s="79"/>
      <c r="L47" s="79"/>
      <c r="N47" s="92">
        <f t="shared" si="3"/>
        <v>0</v>
      </c>
      <c r="O47" s="92">
        <f t="shared" si="4"/>
        <v>0</v>
      </c>
      <c r="P47" s="92">
        <f t="shared" si="5"/>
        <v>0</v>
      </c>
    </row>
    <row r="48" spans="1:16" ht="18" customHeight="1" x14ac:dyDescent="0.15">
      <c r="A48" s="2">
        <v>42</v>
      </c>
      <c r="B48" s="78"/>
      <c r="C48" s="75"/>
      <c r="D48" s="76"/>
      <c r="E48" s="77"/>
      <c r="F48" s="78"/>
      <c r="G48" s="76"/>
      <c r="H48" s="78"/>
      <c r="I48" s="79"/>
      <c r="J48" s="79"/>
      <c r="K48" s="79"/>
      <c r="L48" s="79"/>
      <c r="N48" s="92">
        <f t="shared" si="3"/>
        <v>0</v>
      </c>
      <c r="O48" s="92">
        <f t="shared" si="4"/>
        <v>0</v>
      </c>
      <c r="P48" s="92">
        <f t="shared" si="5"/>
        <v>0</v>
      </c>
    </row>
    <row r="49" spans="1:16" ht="18" customHeight="1" x14ac:dyDescent="0.15">
      <c r="A49" s="2">
        <v>43</v>
      </c>
      <c r="B49" s="78"/>
      <c r="C49" s="75"/>
      <c r="D49" s="76"/>
      <c r="E49" s="77"/>
      <c r="F49" s="78"/>
      <c r="G49" s="76"/>
      <c r="H49" s="78"/>
      <c r="I49" s="79"/>
      <c r="J49" s="79"/>
      <c r="K49" s="79"/>
      <c r="L49" s="79"/>
      <c r="N49" s="92">
        <f t="shared" si="3"/>
        <v>0</v>
      </c>
      <c r="O49" s="92">
        <f t="shared" si="4"/>
        <v>0</v>
      </c>
      <c r="P49" s="92">
        <f t="shared" si="5"/>
        <v>0</v>
      </c>
    </row>
    <row r="50" spans="1:16" ht="18" customHeight="1" x14ac:dyDescent="0.15">
      <c r="A50" s="2">
        <v>44</v>
      </c>
      <c r="B50" s="78"/>
      <c r="C50" s="75"/>
      <c r="D50" s="76"/>
      <c r="E50" s="77"/>
      <c r="F50" s="78"/>
      <c r="G50" s="76"/>
      <c r="H50" s="78"/>
      <c r="I50" s="79"/>
      <c r="J50" s="79"/>
      <c r="K50" s="79"/>
      <c r="L50" s="79"/>
      <c r="N50" s="92">
        <f t="shared" si="3"/>
        <v>0</v>
      </c>
      <c r="O50" s="92">
        <f t="shared" si="4"/>
        <v>0</v>
      </c>
      <c r="P50" s="92">
        <f t="shared" si="5"/>
        <v>0</v>
      </c>
    </row>
    <row r="51" spans="1:16" ht="18" customHeight="1" x14ac:dyDescent="0.15">
      <c r="A51" s="2">
        <v>45</v>
      </c>
      <c r="B51" s="78"/>
      <c r="C51" s="75"/>
      <c r="D51" s="76"/>
      <c r="E51" s="77"/>
      <c r="F51" s="78"/>
      <c r="G51" s="76"/>
      <c r="H51" s="78"/>
      <c r="I51" s="79"/>
      <c r="J51" s="79"/>
      <c r="K51" s="79"/>
      <c r="L51" s="79"/>
      <c r="N51" s="92">
        <f t="shared" si="0"/>
        <v>0</v>
      </c>
      <c r="O51" s="92">
        <f t="shared" si="1"/>
        <v>0</v>
      </c>
      <c r="P51" s="92">
        <f t="shared" si="2"/>
        <v>0</v>
      </c>
    </row>
    <row r="52" spans="1:16" ht="18" customHeight="1" x14ac:dyDescent="0.15">
      <c r="B52" s="168" t="s">
        <v>132</v>
      </c>
      <c r="C52" s="169"/>
      <c r="D52" s="98">
        <v>160</v>
      </c>
      <c r="E52" s="80" t="s">
        <v>52</v>
      </c>
      <c r="H52" s="76" t="s">
        <v>133</v>
      </c>
      <c r="I52" s="99">
        <f>ROUNDDOWN(N52+(P52/$D$52),1)</f>
        <v>12.3</v>
      </c>
      <c r="J52" s="81" t="s">
        <v>90</v>
      </c>
      <c r="M52" s="103" t="s">
        <v>150</v>
      </c>
      <c r="N52" s="92">
        <f>SUM(N7:N51)</f>
        <v>11</v>
      </c>
      <c r="O52" s="92"/>
      <c r="P52" s="92">
        <f>SUM(P7:P51)</f>
        <v>220</v>
      </c>
    </row>
    <row r="53" spans="1:16" ht="12.75" customHeight="1" x14ac:dyDescent="0.15"/>
    <row r="54" spans="1:16" x14ac:dyDescent="0.15">
      <c r="B54" s="2" t="s">
        <v>117</v>
      </c>
    </row>
    <row r="55" spans="1:16" ht="15" customHeight="1" x14ac:dyDescent="0.15">
      <c r="B55" s="2" t="s">
        <v>118</v>
      </c>
    </row>
    <row r="56" spans="1:16" ht="15" customHeight="1" x14ac:dyDescent="0.15">
      <c r="B56" s="2" t="s">
        <v>119</v>
      </c>
    </row>
    <row r="57" spans="1:16" ht="15" customHeight="1" x14ac:dyDescent="0.15">
      <c r="B57" s="2" t="s">
        <v>142</v>
      </c>
    </row>
    <row r="58" spans="1:16" ht="15" customHeight="1" x14ac:dyDescent="0.15">
      <c r="B58" s="2" t="s">
        <v>131</v>
      </c>
    </row>
    <row r="59" spans="1:16" ht="15" customHeight="1" x14ac:dyDescent="0.15">
      <c r="B59" s="2" t="s">
        <v>143</v>
      </c>
    </row>
    <row r="60" spans="1:16" ht="15" customHeight="1" x14ac:dyDescent="0.15">
      <c r="B60" s="2" t="s">
        <v>120</v>
      </c>
    </row>
    <row r="61" spans="1:16" ht="15" customHeight="1" x14ac:dyDescent="0.15">
      <c r="B61" s="2" t="s">
        <v>144</v>
      </c>
    </row>
    <row r="62" spans="1:16" ht="18" customHeight="1" x14ac:dyDescent="0.15"/>
    <row r="63" spans="1:16" ht="18" customHeight="1" x14ac:dyDescent="0.15"/>
    <row r="66" spans="2:15" x14ac:dyDescent="0.15">
      <c r="B66" s="92"/>
      <c r="C66" s="93" t="s">
        <v>28</v>
      </c>
      <c r="D66" s="93" t="s">
        <v>29</v>
      </c>
      <c r="E66" s="93" t="s">
        <v>92</v>
      </c>
      <c r="F66" s="93" t="s">
        <v>93</v>
      </c>
      <c r="G66" s="93" t="s">
        <v>95</v>
      </c>
      <c r="H66" s="93" t="s">
        <v>97</v>
      </c>
      <c r="I66" s="93" t="s">
        <v>96</v>
      </c>
      <c r="J66" s="93" t="s">
        <v>98</v>
      </c>
      <c r="K66" s="93" t="s">
        <v>99</v>
      </c>
      <c r="L66" s="93" t="s">
        <v>123</v>
      </c>
      <c r="M66" s="93"/>
      <c r="N66" s="82"/>
      <c r="O66" s="82"/>
    </row>
    <row r="67" spans="2:15" x14ac:dyDescent="0.15">
      <c r="B67" s="92" t="str">
        <f>リストシート!A1</f>
        <v>園長</v>
      </c>
      <c r="C67" s="92">
        <f>COUNTIFS($B$7:$B$51,$B$67:$B$90,$D$7:$D$51,$C$66)</f>
        <v>1</v>
      </c>
      <c r="D67" s="92">
        <f>COUNTIFS($B$7:$B$51,$B$67:$B$90,$D$7:$D$51,$D$66)</f>
        <v>0</v>
      </c>
      <c r="E67" s="92">
        <f>SUMIFS($E$7:$E$51,$B$7:$B$51,$B$67:$B$90,$D$7:$D$51,$D$66)</f>
        <v>0</v>
      </c>
      <c r="F67" s="92">
        <f>ROUNDDOWN(E67/$D$52,1)</f>
        <v>0</v>
      </c>
      <c r="G67" s="92">
        <f>C67+F67</f>
        <v>1</v>
      </c>
      <c r="H67" s="92">
        <f t="shared" ref="H67:H90" si="6">SUMIFS($J$7:$J$51,$B$7:$B$51,$B$67:$B$86)</f>
        <v>30</v>
      </c>
      <c r="I67" s="92">
        <f t="shared" ref="I67" si="7">IF(C67+D67=0,"",ROUNDDOWN(H67/(C67+D67),1))</f>
        <v>30</v>
      </c>
      <c r="J67" s="92">
        <f t="shared" ref="J67:J90" si="8">SUMIFS($K$7:$K$51,$B$7:$B$51,$B$67:$B$86)</f>
        <v>10</v>
      </c>
      <c r="K67" s="92">
        <f>IF(C67+D67=0,"",ROUNDDOWN(J67/(C67+D67),1))</f>
        <v>10</v>
      </c>
      <c r="L67" s="94" t="s">
        <v>100</v>
      </c>
      <c r="M67" s="92">
        <f>COUNTIFS($L$7:$L$51,$L67,$I$7:$I$51,"○")</f>
        <v>10</v>
      </c>
    </row>
    <row r="68" spans="2:15" x14ac:dyDescent="0.15">
      <c r="B68" s="92" t="str">
        <f>リストシート!A2</f>
        <v>副園長</v>
      </c>
      <c r="C68" s="92">
        <f t="shared" ref="C68:C90" si="9">COUNTIFS($B$7:$B$51,$B$67:$B$90,$D$7:$D$51,$C$66)</f>
        <v>1</v>
      </c>
      <c r="D68" s="92">
        <f t="shared" ref="D68:D90" si="10">COUNTIFS($B$7:$B$51,$B$67:$B$90,$D$7:$D$51,$D$66)</f>
        <v>0</v>
      </c>
      <c r="E68" s="92">
        <f t="shared" ref="E68:E90" si="11">SUMIFS($E$7:$E$51,$B$7:$B$51,$B$67:$B$90,$D$7:$D$51,$D$66)</f>
        <v>0</v>
      </c>
      <c r="F68" s="92">
        <f t="shared" ref="F68:F90" si="12">ROUNDDOWN(E68/$D$52,1)</f>
        <v>0</v>
      </c>
      <c r="G68" s="92">
        <f t="shared" ref="G68:G90" si="13">C68+F68</f>
        <v>1</v>
      </c>
      <c r="H68" s="92">
        <f t="shared" si="6"/>
        <v>28</v>
      </c>
      <c r="I68" s="92">
        <f t="shared" ref="I68:I90" si="14">IF(C68+D68=0,"",ROUNDDOWN(H68/(C68+D68),1))</f>
        <v>28</v>
      </c>
      <c r="J68" s="92">
        <f t="shared" si="8"/>
        <v>20</v>
      </c>
      <c r="K68" s="92">
        <f t="shared" ref="K68:K90" si="15">IF(C68+D68=0,"",ROUNDDOWN(J68/(C68+D68),1))</f>
        <v>20</v>
      </c>
      <c r="L68" s="94" t="s">
        <v>101</v>
      </c>
      <c r="M68" s="92">
        <f t="shared" ref="M68:M69" si="16">COUNTIFS($L$7:$L$51,$L68,$I$7:$I$51,"○")</f>
        <v>2</v>
      </c>
    </row>
    <row r="69" spans="2:15" x14ac:dyDescent="0.15">
      <c r="B69" s="92" t="str">
        <f>リストシート!A3</f>
        <v>教頭</v>
      </c>
      <c r="C69" s="92">
        <f t="shared" si="9"/>
        <v>0</v>
      </c>
      <c r="D69" s="92">
        <f t="shared" si="10"/>
        <v>0</v>
      </c>
      <c r="E69" s="92">
        <f t="shared" si="11"/>
        <v>0</v>
      </c>
      <c r="F69" s="92">
        <f t="shared" si="12"/>
        <v>0</v>
      </c>
      <c r="G69" s="92">
        <f t="shared" si="13"/>
        <v>0</v>
      </c>
      <c r="H69" s="92">
        <f t="shared" si="6"/>
        <v>0</v>
      </c>
      <c r="I69" s="92" t="str">
        <f t="shared" si="14"/>
        <v/>
      </c>
      <c r="J69" s="92">
        <f t="shared" si="8"/>
        <v>0</v>
      </c>
      <c r="K69" s="92" t="str">
        <f t="shared" si="15"/>
        <v/>
      </c>
      <c r="L69" s="94" t="s">
        <v>102</v>
      </c>
      <c r="M69" s="92">
        <f t="shared" si="16"/>
        <v>1</v>
      </c>
    </row>
    <row r="70" spans="2:15" x14ac:dyDescent="0.15">
      <c r="B70" s="92" t="str">
        <f>リストシート!A4</f>
        <v>主幹保育教諭</v>
      </c>
      <c r="C70" s="92">
        <f t="shared" si="9"/>
        <v>1</v>
      </c>
      <c r="D70" s="92">
        <f t="shared" si="10"/>
        <v>0</v>
      </c>
      <c r="E70" s="92">
        <f t="shared" si="11"/>
        <v>0</v>
      </c>
      <c r="F70" s="92">
        <f t="shared" si="12"/>
        <v>0</v>
      </c>
      <c r="G70" s="92">
        <f t="shared" si="13"/>
        <v>1</v>
      </c>
      <c r="H70" s="92">
        <f t="shared" si="6"/>
        <v>25</v>
      </c>
      <c r="I70" s="92">
        <f t="shared" si="14"/>
        <v>25</v>
      </c>
      <c r="J70" s="92">
        <f t="shared" si="8"/>
        <v>25</v>
      </c>
      <c r="K70" s="92">
        <f t="shared" si="15"/>
        <v>25</v>
      </c>
      <c r="L70" s="92"/>
      <c r="M70" s="92"/>
    </row>
    <row r="71" spans="2:15" x14ac:dyDescent="0.15">
      <c r="B71" s="92" t="str">
        <f>リストシート!A5</f>
        <v>指導保育教諭</v>
      </c>
      <c r="C71" s="92">
        <f t="shared" si="9"/>
        <v>0</v>
      </c>
      <c r="D71" s="92">
        <f t="shared" si="10"/>
        <v>0</v>
      </c>
      <c r="E71" s="92">
        <f t="shared" si="11"/>
        <v>0</v>
      </c>
      <c r="F71" s="92">
        <f t="shared" si="12"/>
        <v>0</v>
      </c>
      <c r="G71" s="92">
        <f t="shared" si="13"/>
        <v>0</v>
      </c>
      <c r="H71" s="92">
        <f t="shared" si="6"/>
        <v>0</v>
      </c>
      <c r="I71" s="92" t="str">
        <f t="shared" si="14"/>
        <v/>
      </c>
      <c r="J71" s="92">
        <f t="shared" si="8"/>
        <v>0</v>
      </c>
      <c r="K71" s="92" t="str">
        <f t="shared" si="15"/>
        <v/>
      </c>
      <c r="L71" s="92"/>
      <c r="M71" s="92"/>
    </row>
    <row r="72" spans="2:15" x14ac:dyDescent="0.15">
      <c r="B72" s="92" t="str">
        <f>リストシート!A6</f>
        <v>主務保育教諭</v>
      </c>
      <c r="C72" s="92">
        <f t="shared" si="9"/>
        <v>0</v>
      </c>
      <c r="D72" s="92">
        <f t="shared" si="10"/>
        <v>0</v>
      </c>
      <c r="E72" s="92">
        <f t="shared" si="11"/>
        <v>0</v>
      </c>
      <c r="F72" s="92">
        <f t="shared" si="12"/>
        <v>0</v>
      </c>
      <c r="G72" s="92">
        <f t="shared" si="13"/>
        <v>0</v>
      </c>
      <c r="H72" s="92">
        <f t="shared" si="6"/>
        <v>0</v>
      </c>
      <c r="I72" s="92" t="str">
        <f t="shared" si="14"/>
        <v/>
      </c>
      <c r="J72" s="92">
        <f t="shared" si="8"/>
        <v>0</v>
      </c>
      <c r="K72" s="92" t="str">
        <f t="shared" si="15"/>
        <v/>
      </c>
      <c r="L72" s="92"/>
      <c r="M72" s="92"/>
    </row>
    <row r="73" spans="2:15" x14ac:dyDescent="0.15">
      <c r="B73" s="92" t="str">
        <f>リストシート!A7</f>
        <v>保育教諭</v>
      </c>
      <c r="C73" s="92">
        <f t="shared" si="9"/>
        <v>10</v>
      </c>
      <c r="D73" s="92">
        <f t="shared" si="10"/>
        <v>2</v>
      </c>
      <c r="E73" s="92">
        <f t="shared" si="11"/>
        <v>220</v>
      </c>
      <c r="F73" s="92">
        <f t="shared" si="12"/>
        <v>1.3</v>
      </c>
      <c r="G73" s="92">
        <f t="shared" si="13"/>
        <v>11.3</v>
      </c>
      <c r="H73" s="92">
        <f t="shared" si="6"/>
        <v>157</v>
      </c>
      <c r="I73" s="92">
        <f t="shared" si="14"/>
        <v>13</v>
      </c>
      <c r="J73" s="92">
        <f t="shared" si="8"/>
        <v>104</v>
      </c>
      <c r="K73" s="92">
        <f t="shared" si="15"/>
        <v>8.6</v>
      </c>
      <c r="L73" s="92"/>
      <c r="M73" s="92"/>
    </row>
    <row r="74" spans="2:15" x14ac:dyDescent="0.15">
      <c r="B74" s="92" t="str">
        <f>リストシート!A8</f>
        <v>助保育教諭</v>
      </c>
      <c r="C74" s="92">
        <f t="shared" si="9"/>
        <v>0</v>
      </c>
      <c r="D74" s="92">
        <f t="shared" si="10"/>
        <v>0</v>
      </c>
      <c r="E74" s="92">
        <f t="shared" si="11"/>
        <v>0</v>
      </c>
      <c r="F74" s="92">
        <f t="shared" si="12"/>
        <v>0</v>
      </c>
      <c r="G74" s="92">
        <f t="shared" si="13"/>
        <v>0</v>
      </c>
      <c r="H74" s="92">
        <f t="shared" si="6"/>
        <v>0</v>
      </c>
      <c r="I74" s="92" t="str">
        <f t="shared" si="14"/>
        <v/>
      </c>
      <c r="J74" s="92">
        <f t="shared" si="8"/>
        <v>0</v>
      </c>
      <c r="K74" s="92" t="str">
        <f t="shared" si="15"/>
        <v/>
      </c>
      <c r="L74" s="92"/>
      <c r="M74" s="92"/>
    </row>
    <row r="75" spans="2:15" x14ac:dyDescent="0.15">
      <c r="B75" s="92" t="str">
        <f>リストシート!A9</f>
        <v>主幹養護教諭</v>
      </c>
      <c r="C75" s="92">
        <f t="shared" si="9"/>
        <v>0</v>
      </c>
      <c r="D75" s="92">
        <f t="shared" si="10"/>
        <v>0</v>
      </c>
      <c r="E75" s="92">
        <f t="shared" si="11"/>
        <v>0</v>
      </c>
      <c r="F75" s="92">
        <f t="shared" si="12"/>
        <v>0</v>
      </c>
      <c r="G75" s="92">
        <f t="shared" si="13"/>
        <v>0</v>
      </c>
      <c r="H75" s="92">
        <f t="shared" si="6"/>
        <v>0</v>
      </c>
      <c r="I75" s="92" t="str">
        <f t="shared" si="14"/>
        <v/>
      </c>
      <c r="J75" s="92">
        <f t="shared" si="8"/>
        <v>0</v>
      </c>
      <c r="K75" s="92" t="str">
        <f t="shared" si="15"/>
        <v/>
      </c>
      <c r="L75" s="92"/>
      <c r="M75" s="92"/>
    </row>
    <row r="76" spans="2:15" x14ac:dyDescent="0.15">
      <c r="B76" s="92" t="str">
        <f>リストシート!A10</f>
        <v>主務養護教諭</v>
      </c>
      <c r="C76" s="92">
        <f t="shared" si="9"/>
        <v>0</v>
      </c>
      <c r="D76" s="92">
        <f t="shared" si="10"/>
        <v>0</v>
      </c>
      <c r="E76" s="92">
        <f t="shared" si="11"/>
        <v>0</v>
      </c>
      <c r="F76" s="92">
        <f t="shared" si="12"/>
        <v>0</v>
      </c>
      <c r="G76" s="92">
        <f t="shared" si="13"/>
        <v>0</v>
      </c>
      <c r="H76" s="92">
        <f t="shared" si="6"/>
        <v>0</v>
      </c>
      <c r="I76" s="92" t="str">
        <f t="shared" si="14"/>
        <v/>
      </c>
      <c r="J76" s="92">
        <f t="shared" si="8"/>
        <v>0</v>
      </c>
      <c r="K76" s="92" t="str">
        <f t="shared" si="15"/>
        <v/>
      </c>
      <c r="L76" s="94"/>
      <c r="M76" s="92"/>
    </row>
    <row r="77" spans="2:15" x14ac:dyDescent="0.15">
      <c r="B77" s="92" t="str">
        <f>リストシート!A11</f>
        <v>養護教諭</v>
      </c>
      <c r="C77" s="92">
        <f t="shared" si="9"/>
        <v>0</v>
      </c>
      <c r="D77" s="92">
        <f t="shared" si="10"/>
        <v>0</v>
      </c>
      <c r="E77" s="92">
        <f t="shared" si="11"/>
        <v>0</v>
      </c>
      <c r="F77" s="92">
        <f t="shared" si="12"/>
        <v>0</v>
      </c>
      <c r="G77" s="92">
        <f t="shared" si="13"/>
        <v>0</v>
      </c>
      <c r="H77" s="92">
        <f t="shared" si="6"/>
        <v>0</v>
      </c>
      <c r="I77" s="92" t="str">
        <f t="shared" si="14"/>
        <v/>
      </c>
      <c r="J77" s="92">
        <f t="shared" si="8"/>
        <v>0</v>
      </c>
      <c r="K77" s="92" t="str">
        <f t="shared" si="15"/>
        <v/>
      </c>
      <c r="L77" s="94"/>
      <c r="M77" s="92"/>
    </row>
    <row r="78" spans="2:15" x14ac:dyDescent="0.15">
      <c r="B78" s="92" t="str">
        <f>リストシート!A12</f>
        <v>養護助教諭</v>
      </c>
      <c r="C78" s="92">
        <f t="shared" si="9"/>
        <v>0</v>
      </c>
      <c r="D78" s="92">
        <f t="shared" si="10"/>
        <v>0</v>
      </c>
      <c r="E78" s="92">
        <f t="shared" si="11"/>
        <v>0</v>
      </c>
      <c r="F78" s="92">
        <f t="shared" si="12"/>
        <v>0</v>
      </c>
      <c r="G78" s="92">
        <f t="shared" si="13"/>
        <v>0</v>
      </c>
      <c r="H78" s="92">
        <f t="shared" si="6"/>
        <v>0</v>
      </c>
      <c r="I78" s="92" t="str">
        <f t="shared" si="14"/>
        <v/>
      </c>
      <c r="J78" s="92">
        <f t="shared" si="8"/>
        <v>0</v>
      </c>
      <c r="K78" s="92" t="str">
        <f t="shared" si="15"/>
        <v/>
      </c>
      <c r="L78" s="94"/>
      <c r="M78" s="92"/>
    </row>
    <row r="79" spans="2:15" x14ac:dyDescent="0.15">
      <c r="B79" s="92" t="str">
        <f>リストシート!A13</f>
        <v>主幹栄養教諭</v>
      </c>
      <c r="C79" s="92">
        <f t="shared" si="9"/>
        <v>0</v>
      </c>
      <c r="D79" s="92">
        <f t="shared" si="10"/>
        <v>0</v>
      </c>
      <c r="E79" s="92">
        <f t="shared" si="11"/>
        <v>0</v>
      </c>
      <c r="F79" s="92">
        <f t="shared" si="12"/>
        <v>0</v>
      </c>
      <c r="G79" s="92">
        <f t="shared" si="13"/>
        <v>0</v>
      </c>
      <c r="H79" s="92">
        <f t="shared" si="6"/>
        <v>0</v>
      </c>
      <c r="I79" s="92" t="str">
        <f t="shared" si="14"/>
        <v/>
      </c>
      <c r="J79" s="92">
        <f t="shared" si="8"/>
        <v>0</v>
      </c>
      <c r="K79" s="92" t="str">
        <f t="shared" si="15"/>
        <v/>
      </c>
      <c r="L79" s="92"/>
      <c r="M79" s="92"/>
    </row>
    <row r="80" spans="2:15" x14ac:dyDescent="0.15">
      <c r="B80" s="92" t="str">
        <f>リストシート!A14</f>
        <v>主務栄養教諭</v>
      </c>
      <c r="C80" s="92">
        <f t="shared" si="9"/>
        <v>0</v>
      </c>
      <c r="D80" s="92">
        <f t="shared" si="10"/>
        <v>0</v>
      </c>
      <c r="E80" s="92">
        <f t="shared" si="11"/>
        <v>0</v>
      </c>
      <c r="F80" s="92">
        <f t="shared" si="12"/>
        <v>0</v>
      </c>
      <c r="G80" s="92">
        <f t="shared" si="13"/>
        <v>0</v>
      </c>
      <c r="H80" s="92">
        <f t="shared" si="6"/>
        <v>0</v>
      </c>
      <c r="I80" s="92" t="str">
        <f t="shared" si="14"/>
        <v/>
      </c>
      <c r="J80" s="92">
        <f t="shared" si="8"/>
        <v>0</v>
      </c>
      <c r="K80" s="92" t="str">
        <f t="shared" si="15"/>
        <v/>
      </c>
      <c r="L80" s="92"/>
      <c r="M80" s="92"/>
    </row>
    <row r="81" spans="2:13" x14ac:dyDescent="0.15">
      <c r="B81" s="92" t="str">
        <f>リストシート!A15</f>
        <v>栄養教諭</v>
      </c>
      <c r="C81" s="92">
        <f t="shared" si="9"/>
        <v>0</v>
      </c>
      <c r="D81" s="92">
        <f t="shared" si="10"/>
        <v>0</v>
      </c>
      <c r="E81" s="92">
        <f t="shared" si="11"/>
        <v>0</v>
      </c>
      <c r="F81" s="92">
        <f t="shared" si="12"/>
        <v>0</v>
      </c>
      <c r="G81" s="92">
        <f t="shared" si="13"/>
        <v>0</v>
      </c>
      <c r="H81" s="92">
        <f t="shared" si="6"/>
        <v>0</v>
      </c>
      <c r="I81" s="92" t="str">
        <f t="shared" si="14"/>
        <v/>
      </c>
      <c r="J81" s="92">
        <f t="shared" si="8"/>
        <v>0</v>
      </c>
      <c r="K81" s="92" t="str">
        <f t="shared" si="15"/>
        <v/>
      </c>
      <c r="L81" s="92"/>
      <c r="M81" s="92"/>
    </row>
    <row r="82" spans="2:13" x14ac:dyDescent="0.15">
      <c r="B82" s="92" t="str">
        <f>リストシート!A16</f>
        <v>教育・保育補助者</v>
      </c>
      <c r="C82" s="92">
        <f t="shared" si="9"/>
        <v>0</v>
      </c>
      <c r="D82" s="92">
        <f t="shared" si="10"/>
        <v>0</v>
      </c>
      <c r="E82" s="92">
        <f t="shared" si="11"/>
        <v>0</v>
      </c>
      <c r="F82" s="92">
        <f t="shared" si="12"/>
        <v>0</v>
      </c>
      <c r="G82" s="92">
        <f t="shared" si="13"/>
        <v>0</v>
      </c>
      <c r="H82" s="92">
        <f t="shared" si="6"/>
        <v>0</v>
      </c>
      <c r="I82" s="92" t="str">
        <f t="shared" si="14"/>
        <v/>
      </c>
      <c r="J82" s="92">
        <f t="shared" si="8"/>
        <v>0</v>
      </c>
      <c r="K82" s="92" t="str">
        <f t="shared" si="15"/>
        <v/>
      </c>
      <c r="L82" s="92"/>
      <c r="M82" s="92"/>
    </row>
    <row r="83" spans="2:13" x14ac:dyDescent="0.15">
      <c r="B83" s="92" t="str">
        <f>リストシート!A17</f>
        <v>看護師等</v>
      </c>
      <c r="C83" s="92">
        <f t="shared" si="9"/>
        <v>1</v>
      </c>
      <c r="D83" s="92">
        <f t="shared" si="10"/>
        <v>0</v>
      </c>
      <c r="E83" s="92">
        <f t="shared" si="11"/>
        <v>0</v>
      </c>
      <c r="F83" s="92">
        <f t="shared" si="12"/>
        <v>0</v>
      </c>
      <c r="G83" s="92">
        <f t="shared" si="13"/>
        <v>1</v>
      </c>
      <c r="H83" s="92">
        <f t="shared" si="6"/>
        <v>5</v>
      </c>
      <c r="I83" s="92">
        <f t="shared" si="14"/>
        <v>5</v>
      </c>
      <c r="J83" s="92">
        <f t="shared" si="8"/>
        <v>5</v>
      </c>
      <c r="K83" s="92">
        <f t="shared" si="15"/>
        <v>5</v>
      </c>
      <c r="L83" s="92"/>
      <c r="M83" s="92"/>
    </row>
    <row r="84" spans="2:13" x14ac:dyDescent="0.15">
      <c r="B84" s="92" t="str">
        <f>リストシート!A18</f>
        <v>特定理学療法士等</v>
      </c>
      <c r="C84" s="92">
        <f t="shared" si="9"/>
        <v>0</v>
      </c>
      <c r="D84" s="92">
        <f t="shared" si="10"/>
        <v>0</v>
      </c>
      <c r="E84" s="92">
        <f t="shared" si="11"/>
        <v>0</v>
      </c>
      <c r="F84" s="92">
        <f t="shared" si="12"/>
        <v>0</v>
      </c>
      <c r="G84" s="92">
        <f t="shared" si="13"/>
        <v>0</v>
      </c>
      <c r="H84" s="92">
        <f t="shared" si="6"/>
        <v>0</v>
      </c>
      <c r="I84" s="92" t="str">
        <f t="shared" si="14"/>
        <v/>
      </c>
      <c r="J84" s="92">
        <f t="shared" si="8"/>
        <v>0</v>
      </c>
      <c r="K84" s="92" t="str">
        <f t="shared" si="15"/>
        <v/>
      </c>
      <c r="L84" s="92"/>
      <c r="M84" s="92"/>
    </row>
    <row r="85" spans="2:13" x14ac:dyDescent="0.15">
      <c r="B85" s="92" t="str">
        <f>リストシート!A19</f>
        <v>調理員</v>
      </c>
      <c r="C85" s="92">
        <f t="shared" si="9"/>
        <v>2</v>
      </c>
      <c r="D85" s="92">
        <f t="shared" si="10"/>
        <v>1</v>
      </c>
      <c r="E85" s="92">
        <f t="shared" si="11"/>
        <v>80</v>
      </c>
      <c r="F85" s="92">
        <f t="shared" si="12"/>
        <v>0.5</v>
      </c>
      <c r="G85" s="92">
        <f t="shared" si="13"/>
        <v>2.5</v>
      </c>
      <c r="H85" s="92">
        <f t="shared" si="6"/>
        <v>35</v>
      </c>
      <c r="I85" s="92">
        <f t="shared" si="14"/>
        <v>11.6</v>
      </c>
      <c r="J85" s="92">
        <f t="shared" si="8"/>
        <v>15</v>
      </c>
      <c r="K85" s="92">
        <f t="shared" si="15"/>
        <v>5</v>
      </c>
      <c r="L85" s="94"/>
      <c r="M85" s="92"/>
    </row>
    <row r="86" spans="2:13" x14ac:dyDescent="0.15">
      <c r="B86" s="92" t="str">
        <f>リストシート!A20</f>
        <v>事務職員</v>
      </c>
      <c r="C86" s="92">
        <f t="shared" si="9"/>
        <v>1</v>
      </c>
      <c r="D86" s="92">
        <f t="shared" si="10"/>
        <v>0</v>
      </c>
      <c r="E86" s="92">
        <f t="shared" si="11"/>
        <v>0</v>
      </c>
      <c r="F86" s="92">
        <f t="shared" si="12"/>
        <v>0</v>
      </c>
      <c r="G86" s="92">
        <f t="shared" si="13"/>
        <v>1</v>
      </c>
      <c r="H86" s="92">
        <f t="shared" si="6"/>
        <v>7</v>
      </c>
      <c r="I86" s="92">
        <f t="shared" si="14"/>
        <v>7</v>
      </c>
      <c r="J86" s="92">
        <f t="shared" si="8"/>
        <v>7</v>
      </c>
      <c r="K86" s="92">
        <f t="shared" si="15"/>
        <v>7</v>
      </c>
      <c r="L86" s="94"/>
      <c r="M86" s="92"/>
    </row>
    <row r="87" spans="2:13" x14ac:dyDescent="0.15">
      <c r="B87" s="92" t="str">
        <f>リストシート!A21</f>
        <v>その他職員</v>
      </c>
      <c r="C87" s="92">
        <f t="shared" si="9"/>
        <v>0</v>
      </c>
      <c r="D87" s="92">
        <f t="shared" si="10"/>
        <v>1</v>
      </c>
      <c r="E87" s="92">
        <f t="shared" si="11"/>
        <v>80</v>
      </c>
      <c r="F87" s="92">
        <f t="shared" si="12"/>
        <v>0.5</v>
      </c>
      <c r="G87" s="92">
        <f t="shared" si="13"/>
        <v>0.5</v>
      </c>
      <c r="H87" s="92">
        <f t="shared" si="6"/>
        <v>0</v>
      </c>
      <c r="I87" s="92">
        <f t="shared" si="14"/>
        <v>0</v>
      </c>
      <c r="J87" s="92">
        <f t="shared" si="8"/>
        <v>0</v>
      </c>
      <c r="K87" s="92">
        <f t="shared" si="15"/>
        <v>0</v>
      </c>
      <c r="L87" s="94"/>
      <c r="M87" s="92"/>
    </row>
    <row r="88" spans="2:13" x14ac:dyDescent="0.15">
      <c r="B88" s="92" t="str">
        <f>リストシート!A22</f>
        <v>学校医</v>
      </c>
      <c r="C88" s="92">
        <f t="shared" si="9"/>
        <v>0</v>
      </c>
      <c r="D88" s="92">
        <f t="shared" si="10"/>
        <v>1</v>
      </c>
      <c r="E88" s="92">
        <f t="shared" si="11"/>
        <v>5</v>
      </c>
      <c r="F88" s="92">
        <f t="shared" si="12"/>
        <v>0</v>
      </c>
      <c r="G88" s="92">
        <f t="shared" si="13"/>
        <v>0</v>
      </c>
      <c r="H88" s="92">
        <f t="shared" si="6"/>
        <v>0</v>
      </c>
      <c r="I88" s="92">
        <f t="shared" si="14"/>
        <v>0</v>
      </c>
      <c r="J88" s="92">
        <f t="shared" si="8"/>
        <v>0</v>
      </c>
      <c r="K88" s="92">
        <f t="shared" si="15"/>
        <v>0</v>
      </c>
      <c r="L88" s="92"/>
      <c r="M88" s="92"/>
    </row>
    <row r="89" spans="2:13" x14ac:dyDescent="0.15">
      <c r="B89" s="92" t="str">
        <f>リストシート!A23</f>
        <v>学校歯科医</v>
      </c>
      <c r="C89" s="92">
        <f t="shared" si="9"/>
        <v>0</v>
      </c>
      <c r="D89" s="92">
        <f t="shared" si="10"/>
        <v>1</v>
      </c>
      <c r="E89" s="92">
        <f t="shared" si="11"/>
        <v>5</v>
      </c>
      <c r="F89" s="92">
        <f t="shared" si="12"/>
        <v>0</v>
      </c>
      <c r="G89" s="92">
        <f t="shared" si="13"/>
        <v>0</v>
      </c>
      <c r="H89" s="92">
        <f t="shared" si="6"/>
        <v>0</v>
      </c>
      <c r="I89" s="92">
        <f t="shared" si="14"/>
        <v>0</v>
      </c>
      <c r="J89" s="92">
        <f t="shared" si="8"/>
        <v>0</v>
      </c>
      <c r="K89" s="92">
        <f t="shared" si="15"/>
        <v>0</v>
      </c>
      <c r="L89" s="92"/>
      <c r="M89" s="92"/>
    </row>
    <row r="90" spans="2:13" x14ac:dyDescent="0.15">
      <c r="B90" s="92" t="str">
        <f>リストシート!A24</f>
        <v>学校薬剤師</v>
      </c>
      <c r="C90" s="92">
        <f t="shared" si="9"/>
        <v>0</v>
      </c>
      <c r="D90" s="92">
        <f t="shared" si="10"/>
        <v>1</v>
      </c>
      <c r="E90" s="92">
        <f t="shared" si="11"/>
        <v>5</v>
      </c>
      <c r="F90" s="92">
        <f t="shared" si="12"/>
        <v>0</v>
      </c>
      <c r="G90" s="92">
        <f t="shared" si="13"/>
        <v>0</v>
      </c>
      <c r="H90" s="92">
        <f t="shared" si="6"/>
        <v>0</v>
      </c>
      <c r="I90" s="92">
        <f t="shared" si="14"/>
        <v>0</v>
      </c>
      <c r="J90" s="92">
        <f t="shared" si="8"/>
        <v>0</v>
      </c>
      <c r="K90" s="92">
        <f t="shared" si="15"/>
        <v>0</v>
      </c>
      <c r="L90" s="92"/>
      <c r="M90" s="92"/>
    </row>
    <row r="91" spans="2:13" x14ac:dyDescent="0.15">
      <c r="B91" s="94" t="s">
        <v>94</v>
      </c>
      <c r="C91" s="92">
        <f>SUM(C67:C90)</f>
        <v>17</v>
      </c>
      <c r="D91" s="92">
        <f>SUM(D67:D90)</f>
        <v>7</v>
      </c>
      <c r="E91" s="92">
        <f>SUM(E67:E90)</f>
        <v>395</v>
      </c>
      <c r="F91" s="92"/>
      <c r="G91" s="92"/>
      <c r="H91" s="92">
        <f>SUM(H67:H90)</f>
        <v>287</v>
      </c>
      <c r="I91" s="92">
        <f>IF(C91+D91=0,"",ROUNDDOWN(H91/(C91+D91),1))</f>
        <v>11.9</v>
      </c>
      <c r="J91" s="92">
        <f>SUM(J67:J90)</f>
        <v>186</v>
      </c>
      <c r="K91" s="92">
        <f>SUM(K67:K90)</f>
        <v>80.599999999999994</v>
      </c>
      <c r="L91" s="92"/>
      <c r="M91" s="92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1000000}">
          <x14:formula1>
            <xm:f>リストシート!$A$1:$A$20</xm:f>
          </x14:formula1>
          <xm:sqref>B7:B51</xm:sqref>
        </x14:dataValidation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InputMessage="1" showErrorMessage="1" xr:uid="{00000000-0002-0000-0100-000004000000}">
          <x14:formula1>
            <xm:f>リストシート!$D$1:$D$2</xm:f>
          </x14:formula1>
          <xm:sqref>I7:I51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35"/>
  <sheetViews>
    <sheetView view="pageBreakPreview" zoomScaleNormal="100" zoomScaleSheetLayoutView="100" workbookViewId="0">
      <selection activeCell="A8" sqref="A8:F31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103</v>
      </c>
      <c r="F1" s="83" t="s">
        <v>140</v>
      </c>
    </row>
    <row r="3" spans="1:18" s="6" customFormat="1" ht="26.25" customHeight="1" x14ac:dyDescent="0.15">
      <c r="A3" s="3" t="s">
        <v>127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5"/>
      <c r="C5" s="91" t="s">
        <v>111</v>
      </c>
      <c r="D5" s="167" t="s">
        <v>137</v>
      </c>
      <c r="E5" s="167"/>
      <c r="F5" s="167"/>
      <c r="G5" s="103" t="s">
        <v>145</v>
      </c>
      <c r="K5" s="2"/>
    </row>
    <row r="6" spans="1:18" ht="17.25" x14ac:dyDescent="0.15">
      <c r="A6" s="86"/>
      <c r="B6" s="86"/>
      <c r="C6" s="86"/>
      <c r="D6" s="86"/>
      <c r="E6" s="86"/>
      <c r="F6" s="86"/>
      <c r="G6" s="104"/>
    </row>
    <row r="7" spans="1:18" ht="18.75" customHeight="1" x14ac:dyDescent="0.15">
      <c r="A7" s="84" t="s">
        <v>124</v>
      </c>
      <c r="B7" s="84" t="s">
        <v>125</v>
      </c>
      <c r="C7" s="84" t="s">
        <v>29</v>
      </c>
      <c r="D7" s="84" t="s">
        <v>106</v>
      </c>
      <c r="E7" s="84" t="s">
        <v>107</v>
      </c>
      <c r="F7" s="84" t="s">
        <v>108</v>
      </c>
      <c r="G7" s="104" t="s">
        <v>148</v>
      </c>
    </row>
    <row r="8" spans="1:18" ht="18.75" x14ac:dyDescent="0.15">
      <c r="A8" s="78" t="str">
        <f>リストシート!A1</f>
        <v>園長</v>
      </c>
      <c r="B8" s="78">
        <f>'２　職員一覧'!C67</f>
        <v>1</v>
      </c>
      <c r="C8" s="78">
        <f>'２　職員一覧'!D67</f>
        <v>0</v>
      </c>
      <c r="D8" s="78">
        <f>'２　職員一覧'!G67</f>
        <v>1</v>
      </c>
      <c r="E8" s="78">
        <f>'２　職員一覧'!I67</f>
        <v>30</v>
      </c>
      <c r="F8" s="78">
        <f>'２　職員一覧'!K67</f>
        <v>10</v>
      </c>
      <c r="G8" s="101"/>
    </row>
    <row r="9" spans="1:18" ht="18.75" customHeight="1" x14ac:dyDescent="0.15">
      <c r="A9" s="78" t="str">
        <f>リストシート!A2</f>
        <v>副園長</v>
      </c>
      <c r="B9" s="78">
        <f>'２　職員一覧'!C68</f>
        <v>1</v>
      </c>
      <c r="C9" s="78">
        <f>'２　職員一覧'!D68</f>
        <v>0</v>
      </c>
      <c r="D9" s="78">
        <f>'２　職員一覧'!G68</f>
        <v>1</v>
      </c>
      <c r="E9" s="78">
        <f>'２　職員一覧'!I68</f>
        <v>28</v>
      </c>
      <c r="F9" s="78">
        <f>'２　職員一覧'!K68</f>
        <v>20</v>
      </c>
    </row>
    <row r="10" spans="1:18" ht="18.75" customHeight="1" x14ac:dyDescent="0.15">
      <c r="A10" s="78" t="str">
        <f>リストシート!A3</f>
        <v>教頭</v>
      </c>
      <c r="B10" s="78">
        <f>'２　職員一覧'!C69</f>
        <v>0</v>
      </c>
      <c r="C10" s="78">
        <f>'２　職員一覧'!D69</f>
        <v>0</v>
      </c>
      <c r="D10" s="78">
        <f>'２　職員一覧'!G69</f>
        <v>0</v>
      </c>
      <c r="E10" s="78" t="str">
        <f>'２　職員一覧'!I69</f>
        <v/>
      </c>
      <c r="F10" s="78" t="str">
        <f>'２　職員一覧'!K69</f>
        <v/>
      </c>
    </row>
    <row r="11" spans="1:18" ht="18.75" customHeight="1" x14ac:dyDescent="0.15">
      <c r="A11" s="78" t="str">
        <f>リストシート!A4</f>
        <v>主幹保育教諭</v>
      </c>
      <c r="B11" s="78">
        <f>'２　職員一覧'!C70</f>
        <v>1</v>
      </c>
      <c r="C11" s="78">
        <f>'２　職員一覧'!D70</f>
        <v>0</v>
      </c>
      <c r="D11" s="78">
        <f>'２　職員一覧'!G70</f>
        <v>1</v>
      </c>
      <c r="E11" s="78">
        <f>'２　職員一覧'!I70</f>
        <v>25</v>
      </c>
      <c r="F11" s="78">
        <f>'２　職員一覧'!K70</f>
        <v>25</v>
      </c>
    </row>
    <row r="12" spans="1:18" ht="18.75" customHeight="1" x14ac:dyDescent="0.15">
      <c r="A12" s="78" t="str">
        <f>リストシート!A5</f>
        <v>指導保育教諭</v>
      </c>
      <c r="B12" s="78">
        <f>'２　職員一覧'!C71</f>
        <v>0</v>
      </c>
      <c r="C12" s="78">
        <f>'２　職員一覧'!D71</f>
        <v>0</v>
      </c>
      <c r="D12" s="78">
        <f>'２　職員一覧'!G71</f>
        <v>0</v>
      </c>
      <c r="E12" s="78" t="str">
        <f>'２　職員一覧'!I71</f>
        <v/>
      </c>
      <c r="F12" s="78" t="str">
        <f>'２　職員一覧'!K71</f>
        <v/>
      </c>
    </row>
    <row r="13" spans="1:18" ht="18.75" customHeight="1" x14ac:dyDescent="0.15">
      <c r="A13" s="78" t="str">
        <f>リストシート!A6</f>
        <v>主務保育教諭</v>
      </c>
      <c r="B13" s="78">
        <f>'２　職員一覧'!C72</f>
        <v>0</v>
      </c>
      <c r="C13" s="78">
        <f>'２　職員一覧'!D72</f>
        <v>0</v>
      </c>
      <c r="D13" s="78">
        <f>'２　職員一覧'!G72</f>
        <v>0</v>
      </c>
      <c r="E13" s="78" t="str">
        <f>'２　職員一覧'!I72</f>
        <v/>
      </c>
      <c r="F13" s="78" t="str">
        <f>'２　職員一覧'!K72</f>
        <v/>
      </c>
    </row>
    <row r="14" spans="1:18" ht="18.75" customHeight="1" x14ac:dyDescent="0.15">
      <c r="A14" s="78" t="str">
        <f>リストシート!A7</f>
        <v>保育教諭</v>
      </c>
      <c r="B14" s="78">
        <f>'２　職員一覧'!C73</f>
        <v>10</v>
      </c>
      <c r="C14" s="78">
        <f>'２　職員一覧'!D73</f>
        <v>2</v>
      </c>
      <c r="D14" s="78">
        <f>'２　職員一覧'!G73</f>
        <v>11.3</v>
      </c>
      <c r="E14" s="78">
        <f>'２　職員一覧'!I73</f>
        <v>13</v>
      </c>
      <c r="F14" s="78">
        <f>'２　職員一覧'!K73</f>
        <v>8.6</v>
      </c>
    </row>
    <row r="15" spans="1:18" ht="18.75" customHeight="1" x14ac:dyDescent="0.15">
      <c r="A15" s="78" t="str">
        <f>リストシート!A8</f>
        <v>助保育教諭</v>
      </c>
      <c r="B15" s="78">
        <f>'２　職員一覧'!C74</f>
        <v>0</v>
      </c>
      <c r="C15" s="78">
        <f>'２　職員一覧'!D74</f>
        <v>0</v>
      </c>
      <c r="D15" s="78">
        <f>'２　職員一覧'!G74</f>
        <v>0</v>
      </c>
      <c r="E15" s="78" t="str">
        <f>'２　職員一覧'!I74</f>
        <v/>
      </c>
      <c r="F15" s="78" t="str">
        <f>'２　職員一覧'!K74</f>
        <v/>
      </c>
    </row>
    <row r="16" spans="1:18" ht="18.75" customHeight="1" x14ac:dyDescent="0.15">
      <c r="A16" s="78" t="str">
        <f>リストシート!A9</f>
        <v>主幹養護教諭</v>
      </c>
      <c r="B16" s="78">
        <f>'２　職員一覧'!C75</f>
        <v>0</v>
      </c>
      <c r="C16" s="78">
        <f>'２　職員一覧'!D75</f>
        <v>0</v>
      </c>
      <c r="D16" s="78">
        <f>'２　職員一覧'!G75</f>
        <v>0</v>
      </c>
      <c r="E16" s="78" t="str">
        <f>'２　職員一覧'!I75</f>
        <v/>
      </c>
      <c r="F16" s="78" t="str">
        <f>'２　職員一覧'!K75</f>
        <v/>
      </c>
    </row>
    <row r="17" spans="1:6" ht="18.75" customHeight="1" x14ac:dyDescent="0.15">
      <c r="A17" s="78" t="str">
        <f>リストシート!A10</f>
        <v>主務養護教諭</v>
      </c>
      <c r="B17" s="78">
        <f>'２　職員一覧'!C76</f>
        <v>0</v>
      </c>
      <c r="C17" s="78">
        <f>'２　職員一覧'!D76</f>
        <v>0</v>
      </c>
      <c r="D17" s="78">
        <f>'２　職員一覧'!G76</f>
        <v>0</v>
      </c>
      <c r="E17" s="78" t="str">
        <f>'２　職員一覧'!I76</f>
        <v/>
      </c>
      <c r="F17" s="78" t="str">
        <f>'２　職員一覧'!K76</f>
        <v/>
      </c>
    </row>
    <row r="18" spans="1:6" ht="18.75" customHeight="1" x14ac:dyDescent="0.15">
      <c r="A18" s="78" t="str">
        <f>リストシート!A11</f>
        <v>養護教諭</v>
      </c>
      <c r="B18" s="78">
        <f>'２　職員一覧'!C77</f>
        <v>0</v>
      </c>
      <c r="C18" s="78">
        <f>'２　職員一覧'!D77</f>
        <v>0</v>
      </c>
      <c r="D18" s="78">
        <f>'２　職員一覧'!G77</f>
        <v>0</v>
      </c>
      <c r="E18" s="78" t="str">
        <f>'２　職員一覧'!I77</f>
        <v/>
      </c>
      <c r="F18" s="78" t="str">
        <f>'２　職員一覧'!K77</f>
        <v/>
      </c>
    </row>
    <row r="19" spans="1:6" ht="18.75" customHeight="1" x14ac:dyDescent="0.15">
      <c r="A19" s="78" t="str">
        <f>リストシート!A12</f>
        <v>養護助教諭</v>
      </c>
      <c r="B19" s="78">
        <f>'２　職員一覧'!C78</f>
        <v>0</v>
      </c>
      <c r="C19" s="78">
        <f>'２　職員一覧'!D78</f>
        <v>0</v>
      </c>
      <c r="D19" s="78">
        <f>'２　職員一覧'!G78</f>
        <v>0</v>
      </c>
      <c r="E19" s="78" t="str">
        <f>'２　職員一覧'!I78</f>
        <v/>
      </c>
      <c r="F19" s="78" t="str">
        <f>'２　職員一覧'!K78</f>
        <v/>
      </c>
    </row>
    <row r="20" spans="1:6" ht="18.75" customHeight="1" x14ac:dyDescent="0.15">
      <c r="A20" s="78" t="str">
        <f>リストシート!A13</f>
        <v>主幹栄養教諭</v>
      </c>
      <c r="B20" s="78">
        <f>'２　職員一覧'!C79</f>
        <v>0</v>
      </c>
      <c r="C20" s="78">
        <f>'２　職員一覧'!D79</f>
        <v>0</v>
      </c>
      <c r="D20" s="78">
        <f>'２　職員一覧'!G79</f>
        <v>0</v>
      </c>
      <c r="E20" s="78" t="str">
        <f>'２　職員一覧'!I79</f>
        <v/>
      </c>
      <c r="F20" s="78" t="str">
        <f>'２　職員一覧'!K79</f>
        <v/>
      </c>
    </row>
    <row r="21" spans="1:6" ht="18.75" customHeight="1" x14ac:dyDescent="0.15">
      <c r="A21" s="78" t="str">
        <f>リストシート!A14</f>
        <v>主務栄養教諭</v>
      </c>
      <c r="B21" s="78">
        <f>'２　職員一覧'!C80</f>
        <v>0</v>
      </c>
      <c r="C21" s="78">
        <f>'２　職員一覧'!D80</f>
        <v>0</v>
      </c>
      <c r="D21" s="78">
        <f>'２　職員一覧'!G80</f>
        <v>0</v>
      </c>
      <c r="E21" s="78" t="str">
        <f>'２　職員一覧'!I80</f>
        <v/>
      </c>
      <c r="F21" s="78" t="str">
        <f>'２　職員一覧'!K80</f>
        <v/>
      </c>
    </row>
    <row r="22" spans="1:6" ht="18.75" customHeight="1" x14ac:dyDescent="0.15">
      <c r="A22" s="78" t="str">
        <f>リストシート!A15</f>
        <v>栄養教諭</v>
      </c>
      <c r="B22" s="78">
        <f>'２　職員一覧'!C81</f>
        <v>0</v>
      </c>
      <c r="C22" s="78">
        <f>'２　職員一覧'!D81</f>
        <v>0</v>
      </c>
      <c r="D22" s="78">
        <f>'２　職員一覧'!G81</f>
        <v>0</v>
      </c>
      <c r="E22" s="78" t="str">
        <f>'２　職員一覧'!I81</f>
        <v/>
      </c>
      <c r="F22" s="78" t="str">
        <f>'２　職員一覧'!K81</f>
        <v/>
      </c>
    </row>
    <row r="23" spans="1:6" ht="18.75" customHeight="1" x14ac:dyDescent="0.15">
      <c r="A23" s="78" t="str">
        <f>リストシート!A16</f>
        <v>教育・保育補助者</v>
      </c>
      <c r="B23" s="78">
        <f>'２　職員一覧'!C82</f>
        <v>0</v>
      </c>
      <c r="C23" s="78">
        <f>'２　職員一覧'!D82</f>
        <v>0</v>
      </c>
      <c r="D23" s="78">
        <f>'２　職員一覧'!G82</f>
        <v>0</v>
      </c>
      <c r="E23" s="78" t="str">
        <f>'２　職員一覧'!I82</f>
        <v/>
      </c>
      <c r="F23" s="78" t="str">
        <f>'２　職員一覧'!K82</f>
        <v/>
      </c>
    </row>
    <row r="24" spans="1:6" ht="18.75" customHeight="1" x14ac:dyDescent="0.15">
      <c r="A24" s="78" t="str">
        <f>リストシート!A17</f>
        <v>看護師等</v>
      </c>
      <c r="B24" s="78">
        <f>'２　職員一覧'!C83</f>
        <v>1</v>
      </c>
      <c r="C24" s="78">
        <f>'２　職員一覧'!D83</f>
        <v>0</v>
      </c>
      <c r="D24" s="78">
        <f>'２　職員一覧'!G83</f>
        <v>1</v>
      </c>
      <c r="E24" s="78">
        <f>'２　職員一覧'!I83</f>
        <v>5</v>
      </c>
      <c r="F24" s="78">
        <f>'２　職員一覧'!K83</f>
        <v>5</v>
      </c>
    </row>
    <row r="25" spans="1:6" ht="18.75" customHeight="1" x14ac:dyDescent="0.15">
      <c r="A25" s="78" t="str">
        <f>リストシート!A18</f>
        <v>特定理学療法士等</v>
      </c>
      <c r="B25" s="78">
        <f>'２　職員一覧'!C84</f>
        <v>0</v>
      </c>
      <c r="C25" s="78">
        <f>'２　職員一覧'!D84</f>
        <v>0</v>
      </c>
      <c r="D25" s="78">
        <f>'２　職員一覧'!G84</f>
        <v>0</v>
      </c>
      <c r="E25" s="78" t="str">
        <f>'２　職員一覧'!I84</f>
        <v/>
      </c>
      <c r="F25" s="78" t="str">
        <f>'２　職員一覧'!K84</f>
        <v/>
      </c>
    </row>
    <row r="26" spans="1:6" ht="18.75" customHeight="1" x14ac:dyDescent="0.15">
      <c r="A26" s="78" t="str">
        <f>リストシート!A19</f>
        <v>調理員</v>
      </c>
      <c r="B26" s="78">
        <f>'２　職員一覧'!C85</f>
        <v>2</v>
      </c>
      <c r="C26" s="78">
        <f>'２　職員一覧'!D85</f>
        <v>1</v>
      </c>
      <c r="D26" s="78">
        <f>'２　職員一覧'!G85</f>
        <v>2.5</v>
      </c>
      <c r="E26" s="78">
        <f>'２　職員一覧'!I85</f>
        <v>11.6</v>
      </c>
      <c r="F26" s="78">
        <f>'２　職員一覧'!K85</f>
        <v>5</v>
      </c>
    </row>
    <row r="27" spans="1:6" ht="18.75" customHeight="1" x14ac:dyDescent="0.15">
      <c r="A27" s="78" t="str">
        <f>リストシート!A20</f>
        <v>事務職員</v>
      </c>
      <c r="B27" s="78">
        <f>'２　職員一覧'!C86</f>
        <v>1</v>
      </c>
      <c r="C27" s="78">
        <f>'２　職員一覧'!D86</f>
        <v>0</v>
      </c>
      <c r="D27" s="78">
        <f>'２　職員一覧'!G86</f>
        <v>1</v>
      </c>
      <c r="E27" s="78">
        <f>'２　職員一覧'!I86</f>
        <v>7</v>
      </c>
      <c r="F27" s="78">
        <f>'２　職員一覧'!K86</f>
        <v>7</v>
      </c>
    </row>
    <row r="28" spans="1:6" ht="18.75" customHeight="1" x14ac:dyDescent="0.15">
      <c r="A28" s="78" t="str">
        <f>リストシート!A21</f>
        <v>その他職員</v>
      </c>
      <c r="B28" s="78">
        <f>'２　職員一覧'!C87</f>
        <v>0</v>
      </c>
      <c r="C28" s="78">
        <f>'２　職員一覧'!D87</f>
        <v>1</v>
      </c>
      <c r="D28" s="78">
        <f>'２　職員一覧'!G87</f>
        <v>0.5</v>
      </c>
      <c r="E28" s="78">
        <f>'２　職員一覧'!I87</f>
        <v>0</v>
      </c>
      <c r="F28" s="78">
        <f>'２　職員一覧'!K87</f>
        <v>0</v>
      </c>
    </row>
    <row r="29" spans="1:6" ht="18.75" customHeight="1" x14ac:dyDescent="0.15">
      <c r="A29" s="78" t="str">
        <f>リストシート!A22</f>
        <v>学校医</v>
      </c>
      <c r="B29" s="78">
        <f>'２　職員一覧'!C88</f>
        <v>0</v>
      </c>
      <c r="C29" s="78">
        <f>'２　職員一覧'!D88</f>
        <v>1</v>
      </c>
      <c r="D29" s="78">
        <f>'２　職員一覧'!G88</f>
        <v>0</v>
      </c>
      <c r="E29" s="78">
        <f>'２　職員一覧'!I88</f>
        <v>0</v>
      </c>
      <c r="F29" s="78">
        <f>'２　職員一覧'!K88</f>
        <v>0</v>
      </c>
    </row>
    <row r="30" spans="1:6" ht="18.75" customHeight="1" x14ac:dyDescent="0.15">
      <c r="A30" s="78" t="str">
        <f>リストシート!A23</f>
        <v>学校歯科医</v>
      </c>
      <c r="B30" s="78">
        <f>'２　職員一覧'!C89</f>
        <v>0</v>
      </c>
      <c r="C30" s="78">
        <f>'２　職員一覧'!D89</f>
        <v>1</v>
      </c>
      <c r="D30" s="78">
        <f>'２　職員一覧'!G89</f>
        <v>0</v>
      </c>
      <c r="E30" s="78">
        <f>'２　職員一覧'!I89</f>
        <v>0</v>
      </c>
      <c r="F30" s="78">
        <f>'２　職員一覧'!K89</f>
        <v>0</v>
      </c>
    </row>
    <row r="31" spans="1:6" ht="18.75" customHeight="1" x14ac:dyDescent="0.15">
      <c r="A31" s="78" t="str">
        <f>リストシート!A24</f>
        <v>学校薬剤師</v>
      </c>
      <c r="B31" s="78">
        <f>'２　職員一覧'!C90</f>
        <v>0</v>
      </c>
      <c r="C31" s="78">
        <f>'２　職員一覧'!D90</f>
        <v>1</v>
      </c>
      <c r="D31" s="78">
        <f>'２　職員一覧'!G90</f>
        <v>0</v>
      </c>
      <c r="E31" s="78">
        <f>'２　職員一覧'!I90</f>
        <v>0</v>
      </c>
      <c r="F31" s="78">
        <f>'２　職員一覧'!K90</f>
        <v>0</v>
      </c>
    </row>
    <row r="32" spans="1:6" ht="18.75" customHeight="1" x14ac:dyDescent="0.15"/>
    <row r="33" spans="1:3" ht="18.75" customHeight="1" x14ac:dyDescent="0.15">
      <c r="A33" s="170" t="s">
        <v>122</v>
      </c>
      <c r="B33" s="79" t="s">
        <v>87</v>
      </c>
      <c r="C33" s="75">
        <f>'２　職員一覧'!M67</f>
        <v>10</v>
      </c>
    </row>
    <row r="34" spans="1:3" ht="18.75" customHeight="1" x14ac:dyDescent="0.15">
      <c r="A34" s="171"/>
      <c r="B34" s="79" t="s">
        <v>88</v>
      </c>
      <c r="C34" s="75">
        <f>'２　職員一覧'!M68</f>
        <v>2</v>
      </c>
    </row>
    <row r="35" spans="1:3" ht="18.75" customHeight="1" x14ac:dyDescent="0.15">
      <c r="A35" s="172"/>
      <c r="B35" s="79" t="s">
        <v>89</v>
      </c>
      <c r="C35" s="75">
        <f>'２　職員一覧'!M69</f>
        <v>1</v>
      </c>
    </row>
  </sheetData>
  <mergeCells count="2">
    <mergeCell ref="A33:A35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topLeftCell="A16" workbookViewId="0">
      <selection sqref="A1:E25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87</v>
      </c>
      <c r="D1" t="s">
        <v>79</v>
      </c>
    </row>
    <row r="2" spans="1:4" x14ac:dyDescent="0.15">
      <c r="A2" t="s">
        <v>46</v>
      </c>
      <c r="B2" t="s">
        <v>29</v>
      </c>
      <c r="C2" t="s">
        <v>88</v>
      </c>
    </row>
    <row r="3" spans="1:4" x14ac:dyDescent="0.15">
      <c r="A3" t="s">
        <v>47</v>
      </c>
      <c r="C3" t="s">
        <v>89</v>
      </c>
    </row>
    <row r="4" spans="1:4" x14ac:dyDescent="0.15">
      <c r="A4" t="s">
        <v>48</v>
      </c>
    </row>
    <row r="5" spans="1:4" x14ac:dyDescent="0.15">
      <c r="A5" t="s">
        <v>54</v>
      </c>
    </row>
    <row r="6" spans="1:4" x14ac:dyDescent="0.15">
      <c r="A6" t="s">
        <v>157</v>
      </c>
    </row>
    <row r="7" spans="1:4" x14ac:dyDescent="0.15">
      <c r="A7" t="s">
        <v>49</v>
      </c>
    </row>
    <row r="8" spans="1:4" x14ac:dyDescent="0.15">
      <c r="A8" t="s">
        <v>55</v>
      </c>
    </row>
    <row r="9" spans="1:4" x14ac:dyDescent="0.15">
      <c r="A9" t="s">
        <v>56</v>
      </c>
    </row>
    <row r="10" spans="1:4" x14ac:dyDescent="0.15">
      <c r="A10" t="s">
        <v>158</v>
      </c>
    </row>
    <row r="11" spans="1:4" x14ac:dyDescent="0.15">
      <c r="A11" t="s">
        <v>57</v>
      </c>
    </row>
    <row r="12" spans="1:4" x14ac:dyDescent="0.15">
      <c r="A12" t="s">
        <v>58</v>
      </c>
    </row>
    <row r="13" spans="1:4" x14ac:dyDescent="0.15">
      <c r="A13" t="s">
        <v>59</v>
      </c>
    </row>
    <row r="14" spans="1:4" x14ac:dyDescent="0.15">
      <c r="A14" t="s">
        <v>159</v>
      </c>
    </row>
    <row r="15" spans="1:4" x14ac:dyDescent="0.15">
      <c r="A15" t="s">
        <v>60</v>
      </c>
    </row>
    <row r="16" spans="1:4" x14ac:dyDescent="0.15">
      <c r="A16" t="s">
        <v>61</v>
      </c>
    </row>
    <row r="17" spans="1:1" x14ac:dyDescent="0.15">
      <c r="A17" t="s">
        <v>62</v>
      </c>
    </row>
    <row r="18" spans="1:1" x14ac:dyDescent="0.15">
      <c r="A18" t="s">
        <v>160</v>
      </c>
    </row>
    <row r="19" spans="1:1" x14ac:dyDescent="0.15">
      <c r="A19" t="s">
        <v>50</v>
      </c>
    </row>
    <row r="20" spans="1:1" x14ac:dyDescent="0.15">
      <c r="A20" t="s">
        <v>51</v>
      </c>
    </row>
    <row r="21" spans="1:1" x14ac:dyDescent="0.15">
      <c r="A21" t="s">
        <v>75</v>
      </c>
    </row>
    <row r="22" spans="1:1" x14ac:dyDescent="0.15">
      <c r="A22" t="s">
        <v>38</v>
      </c>
    </row>
    <row r="23" spans="1:1" x14ac:dyDescent="0.15">
      <c r="A23" t="s">
        <v>40</v>
      </c>
    </row>
    <row r="24" spans="1:1" x14ac:dyDescent="0.15">
      <c r="A24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yuk_sato</cp:lastModifiedBy>
  <cp:lastPrinted>2026-06-29T23:31:12Z</cp:lastPrinted>
  <dcterms:created xsi:type="dcterms:W3CDTF">2017-03-05T06:01:19Z</dcterms:created>
  <dcterms:modified xsi:type="dcterms:W3CDTF">2026-07-25T05:47:53Z</dcterms:modified>
</cp:coreProperties>
</file>